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652" windowHeight="7632" activeTab="0"/>
  </bookViews>
  <sheets>
    <sheet name="образец" sheetId="1" r:id="rId1"/>
    <sheet name="темпер" sheetId="2" r:id="rId2"/>
  </sheets>
  <definedNames>
    <definedName name="_xlnm.Print_Area" localSheetId="0">'образец'!$A$1:$G$37</definedName>
  </definedNames>
  <calcPr fullCalcOnLoad="1" fullPrecision="0"/>
</workbook>
</file>

<file path=xl/sharedStrings.xml><?xml version="1.0" encoding="utf-8"?>
<sst xmlns="http://schemas.openxmlformats.org/spreadsheetml/2006/main" count="81" uniqueCount="60">
  <si>
    <t>Мес.</t>
  </si>
  <si>
    <t>t мес</t>
  </si>
  <si>
    <t>Теплоэнергия</t>
  </si>
  <si>
    <t>Реализация, Гкал</t>
  </si>
  <si>
    <t xml:space="preserve">отопл. </t>
  </si>
  <si>
    <t>потери</t>
  </si>
  <si>
    <t>Всего</t>
  </si>
  <si>
    <t xml:space="preserve">Сумма </t>
  </si>
  <si>
    <t>Янв.</t>
  </si>
  <si>
    <t>Фев.</t>
  </si>
  <si>
    <t>Март</t>
  </si>
  <si>
    <t>Апр.</t>
  </si>
  <si>
    <t>Май</t>
  </si>
  <si>
    <t>Июнь</t>
  </si>
  <si>
    <t>Июль</t>
  </si>
  <si>
    <t>Авг</t>
  </si>
  <si>
    <t>Сен.</t>
  </si>
  <si>
    <t>Окт.</t>
  </si>
  <si>
    <t>Нояб.</t>
  </si>
  <si>
    <t>Дек.</t>
  </si>
  <si>
    <t>Год</t>
  </si>
  <si>
    <t>t</t>
  </si>
  <si>
    <t>Сумма руб. с НДС</t>
  </si>
  <si>
    <t>М.П.</t>
  </si>
  <si>
    <t>Приложение № 1</t>
  </si>
  <si>
    <t>1.  Количество теплоэнергии в соответствии с установленным планом потребления:</t>
  </si>
  <si>
    <t>к договору на поставку тепловой энергии</t>
  </si>
  <si>
    <t>График отпуска</t>
  </si>
  <si>
    <t>ИТОГО</t>
  </si>
  <si>
    <t>с НДС</t>
  </si>
  <si>
    <t>Декаб.</t>
  </si>
  <si>
    <t>Максимальные нагрузки, Гкал/час</t>
  </si>
  <si>
    <t xml:space="preserve"> </t>
  </si>
  <si>
    <t>%</t>
  </si>
  <si>
    <t>с 01.01.2015 по 30.12.2015</t>
  </si>
  <si>
    <t>теплоэнергия, руб/гкал</t>
  </si>
  <si>
    <t>ГВС, руб./куб.м.</t>
  </si>
  <si>
    <t>альфа</t>
  </si>
  <si>
    <t>Объём, V, м3</t>
  </si>
  <si>
    <t>площадь</t>
  </si>
  <si>
    <r>
      <t>q</t>
    </r>
    <r>
      <rPr>
        <vertAlign val="subscript"/>
        <sz val="12"/>
        <color indexed="8"/>
        <rFont val="Times New Roman"/>
        <family val="1"/>
      </rPr>
      <t>0,</t>
    </r>
  </si>
  <si>
    <r>
      <t>t</t>
    </r>
    <r>
      <rPr>
        <vertAlign val="subscript"/>
        <sz val="12"/>
        <color indexed="8"/>
        <rFont val="Times New Roman"/>
        <family val="1"/>
      </rPr>
      <t>j</t>
    </r>
  </si>
  <si>
    <r>
      <t>t</t>
    </r>
    <r>
      <rPr>
        <vertAlign val="subscript"/>
        <sz val="12"/>
        <color indexed="8"/>
        <rFont val="Times New Roman"/>
        <family val="1"/>
      </rPr>
      <t xml:space="preserve">0, </t>
    </r>
  </si>
  <si>
    <r>
      <t>К</t>
    </r>
    <r>
      <rPr>
        <vertAlign val="subscript"/>
        <sz val="12"/>
        <color indexed="8"/>
        <rFont val="Times New Roman"/>
        <family val="1"/>
      </rPr>
      <t>ир</t>
    </r>
  </si>
  <si>
    <t>Qрасч., Гкал/час</t>
  </si>
  <si>
    <t>H, м</t>
  </si>
  <si>
    <t>площадь помещения</t>
  </si>
  <si>
    <t>площадь дома</t>
  </si>
  <si>
    <t>нагрузка на дом</t>
  </si>
  <si>
    <t>нагрузка на помещение</t>
  </si>
  <si>
    <t>отке 41 помщение 1 площадь 174,8</t>
  </si>
  <si>
    <t xml:space="preserve">                Договорная величина теплопотребления</t>
  </si>
  <si>
    <t>Поставщик:</t>
  </si>
  <si>
    <t>Потребитель:</t>
  </si>
  <si>
    <t xml:space="preserve">2. Тариф на тепловую энергию утверждён Постановлением Правления Комитета государственного регулирования цен и тарифов г. Анадырь, Чукотского АО от 18.12.2019 г. № 21-э/3, с 01.01.2021 г. по 30.06.2021 г. в размере 5 501,35 руб. (без НДС) и с 01.07.2021 г. по 31.12.2021 г. в размере 6 003,55 руб. (без НДС). </t>
  </si>
  <si>
    <t>№ 00-Т/21 от "__" _________20__г.</t>
  </si>
  <si>
    <r>
      <t xml:space="preserve">3. Сумма по </t>
    </r>
    <r>
      <rPr>
        <sz val="12"/>
        <color indexed="10"/>
        <rFont val="Times New Roman"/>
        <family val="1"/>
      </rPr>
      <t xml:space="preserve">договору </t>
    </r>
    <r>
      <rPr>
        <sz val="12"/>
        <rFont val="Times New Roman"/>
        <family val="1"/>
      </rPr>
      <t xml:space="preserve"> составляет ориентировочно </t>
    </r>
    <r>
      <rPr>
        <b/>
        <sz val="12"/>
        <rFont val="Times New Roman"/>
        <family val="1"/>
      </rPr>
      <t>0,00</t>
    </r>
    <r>
      <rPr>
        <b/>
        <sz val="12"/>
        <color indexed="12"/>
        <rFont val="Times New Roman"/>
        <family val="1"/>
      </rPr>
      <t xml:space="preserve">  </t>
    </r>
    <r>
      <rPr>
        <sz val="12"/>
        <rFont val="Times New Roman"/>
        <family val="1"/>
      </rPr>
      <t>рубль (с НДС).</t>
    </r>
  </si>
  <si>
    <t>_________________ /_______/</t>
  </si>
  <si>
    <t xml:space="preserve">       М.П.</t>
  </si>
  <si>
    <t>Адрес (Qmax = 0,000000 Гкал/ч, t = 0°C, S = 0,00 м²)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</si>
</sst>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0.0000"/>
    <numFmt numFmtId="176" formatCode="#,##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172" fontId="9" fillId="0" borderId="11" xfId="0" applyNumberFormat="1" applyFont="1" applyBorder="1" applyAlignment="1">
      <alignment horizontal="center" vertical="center"/>
    </xf>
    <xf numFmtId="172" fontId="49" fillId="0" borderId="11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49" fillId="0" borderId="12" xfId="0" applyFont="1" applyBorder="1" applyAlignment="1">
      <alignment/>
    </xf>
    <xf numFmtId="172" fontId="9" fillId="0" borderId="12" xfId="0" applyNumberFormat="1" applyFont="1" applyBorder="1" applyAlignment="1">
      <alignment horizontal="center" vertical="center"/>
    </xf>
    <xf numFmtId="172" fontId="49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172" fontId="49" fillId="0" borderId="0" xfId="0" applyNumberFormat="1" applyFont="1" applyAlignment="1">
      <alignment/>
    </xf>
    <xf numFmtId="0" fontId="49" fillId="0" borderId="12" xfId="0" applyFont="1" applyFill="1" applyBorder="1" applyAlignment="1">
      <alignment/>
    </xf>
    <xf numFmtId="172" fontId="9" fillId="0" borderId="12" xfId="0" applyNumberFormat="1" applyFont="1" applyFill="1" applyBorder="1" applyAlignment="1">
      <alignment horizontal="center" vertical="center"/>
    </xf>
    <xf numFmtId="172" fontId="49" fillId="0" borderId="12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49" fillId="9" borderId="12" xfId="0" applyFont="1" applyFill="1" applyBorder="1" applyAlignment="1">
      <alignment/>
    </xf>
    <xf numFmtId="0" fontId="9" fillId="9" borderId="12" xfId="0" applyFont="1" applyFill="1" applyBorder="1" applyAlignment="1">
      <alignment horizontal="center"/>
    </xf>
    <xf numFmtId="172" fontId="9" fillId="9" borderId="12" xfId="0" applyNumberFormat="1" applyFont="1" applyFill="1" applyBorder="1" applyAlignment="1">
      <alignment horizontal="center" vertical="center"/>
    </xf>
    <xf numFmtId="172" fontId="9" fillId="9" borderId="12" xfId="0" applyNumberFormat="1" applyFont="1" applyFill="1" applyBorder="1" applyAlignment="1">
      <alignment horizontal="center"/>
    </xf>
    <xf numFmtId="172" fontId="49" fillId="9" borderId="12" xfId="0" applyNumberFormat="1" applyFont="1" applyFill="1" applyBorder="1" applyAlignment="1">
      <alignment/>
    </xf>
    <xf numFmtId="4" fontId="49" fillId="9" borderId="12" xfId="0" applyNumberFormat="1" applyFont="1" applyFill="1" applyBorder="1" applyAlignment="1">
      <alignment/>
    </xf>
    <xf numFmtId="4" fontId="7" fillId="9" borderId="12" xfId="0" applyNumberFormat="1" applyFont="1" applyFill="1" applyBorder="1" applyAlignment="1">
      <alignment/>
    </xf>
    <xf numFmtId="0" fontId="49" fillId="32" borderId="16" xfId="0" applyFont="1" applyFill="1" applyBorder="1" applyAlignment="1">
      <alignment/>
    </xf>
    <xf numFmtId="0" fontId="9" fillId="32" borderId="16" xfId="0" applyFont="1" applyFill="1" applyBorder="1" applyAlignment="1">
      <alignment horizontal="center"/>
    </xf>
    <xf numFmtId="172" fontId="9" fillId="32" borderId="16" xfId="0" applyNumberFormat="1" applyFont="1" applyFill="1" applyBorder="1" applyAlignment="1">
      <alignment horizontal="center" vertical="center"/>
    </xf>
    <xf numFmtId="172" fontId="9" fillId="32" borderId="16" xfId="0" applyNumberFormat="1" applyFont="1" applyFill="1" applyBorder="1" applyAlignment="1">
      <alignment horizontal="center"/>
    </xf>
    <xf numFmtId="172" fontId="49" fillId="32" borderId="16" xfId="0" applyNumberFormat="1" applyFont="1" applyFill="1" applyBorder="1" applyAlignment="1">
      <alignment/>
    </xf>
    <xf numFmtId="4" fontId="49" fillId="32" borderId="16" xfId="0" applyNumberFormat="1" applyFont="1" applyFill="1" applyBorder="1" applyAlignment="1">
      <alignment/>
    </xf>
    <xf numFmtId="4" fontId="7" fillId="32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49" fillId="0" borderId="0" xfId="0" applyNumberFormat="1" applyFont="1" applyAlignment="1">
      <alignment/>
    </xf>
    <xf numFmtId="0" fontId="49" fillId="34" borderId="0" xfId="0" applyFont="1" applyFill="1" applyBorder="1" applyAlignment="1">
      <alignment/>
    </xf>
    <xf numFmtId="176" fontId="8" fillId="35" borderId="12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49" fillId="9" borderId="0" xfId="0" applyFont="1" applyFill="1" applyAlignment="1">
      <alignment/>
    </xf>
    <xf numFmtId="4" fontId="9" fillId="9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4" fontId="9" fillId="34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8" fillId="13" borderId="10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/>
    </xf>
    <xf numFmtId="49" fontId="9" fillId="13" borderId="12" xfId="0" applyNumberFormat="1" applyFont="1" applyFill="1" applyBorder="1" applyAlignment="1">
      <alignment horizontal="center" vertical="center"/>
    </xf>
    <xf numFmtId="49" fontId="9" fillId="13" borderId="12" xfId="0" applyNumberFormat="1" applyFont="1" applyFill="1" applyBorder="1" applyAlignment="1">
      <alignment horizontal="center" vertical="center" wrapText="1"/>
    </xf>
    <xf numFmtId="0" fontId="9" fillId="37" borderId="12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174" fontId="7" fillId="37" borderId="12" xfId="0" applyNumberFormat="1" applyFont="1" applyFill="1" applyBorder="1" applyAlignment="1">
      <alignment horizontal="center" vertical="center"/>
    </xf>
    <xf numFmtId="2" fontId="9" fillId="37" borderId="12" xfId="0" applyNumberFormat="1" applyFont="1" applyFill="1" applyBorder="1" applyAlignment="1">
      <alignment horizontal="center" vertical="center"/>
    </xf>
    <xf numFmtId="181" fontId="9" fillId="37" borderId="12" xfId="0" applyNumberFormat="1" applyFont="1" applyFill="1" applyBorder="1" applyAlignment="1">
      <alignment horizontal="center" vertical="center"/>
    </xf>
    <xf numFmtId="175" fontId="9" fillId="37" borderId="12" xfId="0" applyNumberFormat="1" applyFont="1" applyFill="1" applyBorder="1" applyAlignment="1">
      <alignment horizontal="center" vertical="center"/>
    </xf>
    <xf numFmtId="0" fontId="8" fillId="13" borderId="12" xfId="0" applyNumberFormat="1" applyFont="1" applyFill="1" applyBorder="1" applyAlignment="1">
      <alignment horizontal="center" vertical="center" wrapText="1"/>
    </xf>
    <xf numFmtId="2" fontId="8" fillId="13" borderId="1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181" fontId="50" fillId="37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2" fontId="4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2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4" borderId="0" xfId="0" applyFont="1" applyFill="1" applyBorder="1" applyAlignment="1">
      <alignment horizontal="left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zoomScale="80" zoomScaleNormal="140" zoomScalePageLayoutView="80" workbookViewId="0" topLeftCell="A1">
      <selection activeCell="E2" sqref="E2:G2"/>
    </sheetView>
  </sheetViews>
  <sheetFormatPr defaultColWidth="9.00390625" defaultRowHeight="15.75" customHeight="1"/>
  <cols>
    <col min="1" max="1" width="10.57421875" style="78" customWidth="1"/>
    <col min="2" max="2" width="9.140625" style="78" customWidth="1"/>
    <col min="3" max="3" width="10.57421875" style="78" customWidth="1"/>
    <col min="4" max="4" width="9.8515625" style="78" customWidth="1"/>
    <col min="5" max="5" width="13.140625" style="78" customWidth="1"/>
    <col min="6" max="6" width="14.421875" style="78" customWidth="1"/>
    <col min="7" max="7" width="16.57421875" style="78" customWidth="1"/>
    <col min="8" max="16384" width="9.00390625" style="79" customWidth="1"/>
  </cols>
  <sheetData>
    <row r="1" spans="5:7" ht="15.75" customHeight="1">
      <c r="E1" s="103" t="s">
        <v>24</v>
      </c>
      <c r="F1" s="103"/>
      <c r="G1" s="103"/>
    </row>
    <row r="2" spans="5:7" ht="15.75" customHeight="1">
      <c r="E2" s="103" t="s">
        <v>26</v>
      </c>
      <c r="F2" s="103"/>
      <c r="G2" s="103"/>
    </row>
    <row r="3" spans="5:7" ht="15.75" customHeight="1">
      <c r="E3" s="103" t="s">
        <v>55</v>
      </c>
      <c r="F3" s="103"/>
      <c r="G3" s="103"/>
    </row>
    <row r="5" spans="1:7" ht="15.75" customHeight="1">
      <c r="A5" s="107" t="s">
        <v>51</v>
      </c>
      <c r="B5" s="107"/>
      <c r="C5" s="107"/>
      <c r="D5" s="107"/>
      <c r="E5" s="107"/>
      <c r="F5" s="107"/>
      <c r="G5" s="107"/>
    </row>
    <row r="6" spans="1:7" s="82" customFormat="1" ht="15.75" customHeight="1">
      <c r="A6" s="81"/>
      <c r="B6" s="81"/>
      <c r="C6" s="81"/>
      <c r="D6" s="81"/>
      <c r="E6" s="81"/>
      <c r="F6" s="81"/>
      <c r="G6" s="81"/>
    </row>
    <row r="7" spans="1:7" s="82" customFormat="1" ht="18" customHeight="1">
      <c r="A7" s="104" t="s">
        <v>25</v>
      </c>
      <c r="B7" s="104"/>
      <c r="C7" s="104"/>
      <c r="D7" s="104"/>
      <c r="E7" s="104"/>
      <c r="F7" s="104"/>
      <c r="G7" s="104"/>
    </row>
    <row r="8" spans="1:7" s="82" customFormat="1" ht="18" customHeight="1" thickBot="1">
      <c r="A8" s="91" t="s">
        <v>59</v>
      </c>
      <c r="B8" s="91"/>
      <c r="C8" s="91"/>
      <c r="D8" s="91"/>
      <c r="E8" s="91"/>
      <c r="F8" s="91"/>
      <c r="G8" s="91"/>
    </row>
    <row r="9" spans="1:7" ht="15.75" customHeight="1" thickBot="1">
      <c r="A9" s="92" t="s">
        <v>0</v>
      </c>
      <c r="B9" s="92" t="s">
        <v>1</v>
      </c>
      <c r="C9" s="95" t="s">
        <v>2</v>
      </c>
      <c r="D9" s="96"/>
      <c r="E9" s="96"/>
      <c r="F9" s="97"/>
      <c r="G9" s="98" t="s">
        <v>22</v>
      </c>
    </row>
    <row r="10" spans="1:7" ht="15.75" customHeight="1" thickBot="1">
      <c r="A10" s="93"/>
      <c r="B10" s="93"/>
      <c r="C10" s="95" t="s">
        <v>3</v>
      </c>
      <c r="D10" s="96"/>
      <c r="E10" s="97"/>
      <c r="F10" s="92" t="s">
        <v>7</v>
      </c>
      <c r="G10" s="99"/>
    </row>
    <row r="11" spans="1:7" ht="15.75" customHeight="1" thickBot="1">
      <c r="A11" s="94"/>
      <c r="B11" s="94"/>
      <c r="C11" s="2" t="s">
        <v>4</v>
      </c>
      <c r="D11" s="2" t="s">
        <v>5</v>
      </c>
      <c r="E11" s="2" t="s">
        <v>6</v>
      </c>
      <c r="F11" s="94"/>
      <c r="G11" s="100"/>
    </row>
    <row r="12" spans="1:7" ht="15.75" customHeight="1">
      <c r="A12" s="75" t="s">
        <v>8</v>
      </c>
      <c r="B12" s="75">
        <v>-19.7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15.75" customHeight="1">
      <c r="A13" s="75" t="s">
        <v>9</v>
      </c>
      <c r="B13" s="75">
        <v>-22.3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15.75" customHeight="1">
      <c r="A14" s="75" t="s">
        <v>10</v>
      </c>
      <c r="B14" s="75">
        <v>-20.6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5.75" customHeight="1">
      <c r="A15" s="75" t="s">
        <v>11</v>
      </c>
      <c r="B15" s="75">
        <v>-12.9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5.75" customHeight="1">
      <c r="A16" s="75" t="s">
        <v>12</v>
      </c>
      <c r="B16" s="75">
        <v>-3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ht="15.75" customHeight="1">
      <c r="A17" s="75" t="s">
        <v>13</v>
      </c>
      <c r="B17" s="75">
        <v>5.4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15.75" customHeight="1">
      <c r="A18" s="75" t="s">
        <v>14</v>
      </c>
      <c r="B18" s="75">
        <v>10.6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ht="15.75" customHeight="1">
      <c r="A19" s="75" t="s">
        <v>15</v>
      </c>
      <c r="B19" s="75">
        <v>9.5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5.75" customHeight="1">
      <c r="A20" s="75" t="s">
        <v>16</v>
      </c>
      <c r="B20" s="75">
        <v>3.9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ht="15.75" customHeight="1">
      <c r="A21" s="75" t="s">
        <v>17</v>
      </c>
      <c r="B21" s="75">
        <v>-5.9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15.75" customHeight="1">
      <c r="A22" s="75" t="s">
        <v>18</v>
      </c>
      <c r="B22" s="75">
        <v>-14.6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ht="15.75" customHeight="1" thickBot="1">
      <c r="A23" s="76" t="s">
        <v>19</v>
      </c>
      <c r="B23" s="76">
        <v>-21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s="83" customFormat="1" ht="15.75" customHeight="1" thickBot="1">
      <c r="A24" s="77" t="s">
        <v>20</v>
      </c>
      <c r="B24" s="77"/>
      <c r="C24" s="7">
        <f>SUM(C12:C23)</f>
        <v>0</v>
      </c>
      <c r="D24" s="7">
        <f>SUM(D12:D23)</f>
        <v>0</v>
      </c>
      <c r="E24" s="7">
        <f>SUM(E12:E23)</f>
        <v>0</v>
      </c>
      <c r="F24" s="80">
        <f>SUM(F12:F23)</f>
        <v>0</v>
      </c>
      <c r="G24" s="80">
        <f>SUM(G12:G23)</f>
        <v>0</v>
      </c>
    </row>
    <row r="25" spans="1:7" s="83" customFormat="1" ht="15.75" customHeight="1">
      <c r="A25" s="84"/>
      <c r="B25" s="84"/>
      <c r="C25" s="8"/>
      <c r="D25" s="85"/>
      <c r="E25" s="85"/>
      <c r="F25" s="86"/>
      <c r="G25" s="87"/>
    </row>
    <row r="26" spans="1:7" ht="64.5" customHeight="1">
      <c r="A26" s="102" t="s">
        <v>54</v>
      </c>
      <c r="B26" s="102"/>
      <c r="C26" s="102"/>
      <c r="D26" s="102"/>
      <c r="E26" s="102"/>
      <c r="F26" s="102"/>
      <c r="G26" s="102"/>
    </row>
    <row r="27" spans="1:7" ht="15.75" customHeight="1">
      <c r="A27" s="88"/>
      <c r="B27" s="88"/>
      <c r="C27" s="88"/>
      <c r="D27" s="88"/>
      <c r="E27" s="88"/>
      <c r="F27" s="88"/>
      <c r="G27" s="89"/>
    </row>
    <row r="28" spans="1:7" ht="15.75" customHeight="1">
      <c r="A28" s="105" t="s">
        <v>56</v>
      </c>
      <c r="B28" s="105"/>
      <c r="C28" s="105"/>
      <c r="D28" s="105"/>
      <c r="E28" s="105"/>
      <c r="F28" s="105"/>
      <c r="G28" s="105"/>
    </row>
    <row r="29" spans="1:4" ht="15.75" customHeight="1">
      <c r="A29" s="90"/>
      <c r="B29" s="90"/>
      <c r="C29" s="90"/>
      <c r="D29" s="90"/>
    </row>
    <row r="30" spans="1:7" ht="15.75" customHeight="1">
      <c r="A30" s="103" t="s">
        <v>52</v>
      </c>
      <c r="B30" s="103"/>
      <c r="F30" s="106" t="s">
        <v>53</v>
      </c>
      <c r="G30" s="106"/>
    </row>
    <row r="31" spans="1:4" ht="15.75" customHeight="1">
      <c r="A31" s="90"/>
      <c r="B31" s="90"/>
      <c r="C31" s="90"/>
      <c r="D31" s="90"/>
    </row>
    <row r="32" spans="1:7" ht="15.75" customHeight="1">
      <c r="A32" s="90" t="s">
        <v>57</v>
      </c>
      <c r="B32" s="90"/>
      <c r="F32" s="101" t="s">
        <v>57</v>
      </c>
      <c r="G32" s="101"/>
    </row>
    <row r="33" spans="1:6" ht="15.75" customHeight="1">
      <c r="A33" s="90" t="s">
        <v>23</v>
      </c>
      <c r="B33" s="90"/>
      <c r="C33" s="90"/>
      <c r="F33" s="90" t="s">
        <v>58</v>
      </c>
    </row>
    <row r="34" spans="1:5" ht="15.75" customHeight="1">
      <c r="A34" s="90"/>
      <c r="B34" s="90"/>
      <c r="C34" s="90"/>
      <c r="D34" s="90"/>
      <c r="E34" s="90"/>
    </row>
  </sheetData>
  <sheetProtection/>
  <mergeCells count="17">
    <mergeCell ref="A30:B30"/>
    <mergeCell ref="A5:G5"/>
    <mergeCell ref="F10:F11"/>
    <mergeCell ref="C9:F9"/>
    <mergeCell ref="C10:E10"/>
    <mergeCell ref="G9:G11"/>
    <mergeCell ref="F32:G32"/>
    <mergeCell ref="A26:G26"/>
    <mergeCell ref="E1:G1"/>
    <mergeCell ref="E2:G2"/>
    <mergeCell ref="A7:G7"/>
    <mergeCell ref="A28:G28"/>
    <mergeCell ref="A9:A11"/>
    <mergeCell ref="B9:B11"/>
    <mergeCell ref="E3:G3"/>
    <mergeCell ref="F30:G30"/>
    <mergeCell ref="A8:G8"/>
  </mergeCells>
  <printOptions/>
  <pageMargins left="1.1023622047244095" right="0.5118110236220472" top="0.7480314960629921" bottom="0.664062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K17" sqref="K17"/>
    </sheetView>
  </sheetViews>
  <sheetFormatPr defaultColWidth="11.57421875" defaultRowHeight="15"/>
  <cols>
    <col min="1" max="16384" width="11.57421875" style="9" customWidth="1"/>
  </cols>
  <sheetData>
    <row r="1" spans="1:8" s="10" customFormat="1" ht="15.75" thickBot="1">
      <c r="A1" s="10" t="s">
        <v>27</v>
      </c>
      <c r="H1" s="9"/>
    </row>
    <row r="2" spans="1:7" ht="15.75" thickBot="1">
      <c r="A2" s="111" t="s">
        <v>0</v>
      </c>
      <c r="B2" s="111" t="s">
        <v>1</v>
      </c>
      <c r="C2" s="113" t="s">
        <v>2</v>
      </c>
      <c r="D2" s="114"/>
      <c r="E2" s="114"/>
      <c r="F2" s="115"/>
      <c r="G2" s="11" t="s">
        <v>28</v>
      </c>
    </row>
    <row r="3" spans="1:11" ht="15.75" thickBot="1">
      <c r="A3" s="112"/>
      <c r="B3" s="112"/>
      <c r="C3" s="12" t="s">
        <v>4</v>
      </c>
      <c r="D3" s="12" t="s">
        <v>5</v>
      </c>
      <c r="E3" s="12" t="s">
        <v>6</v>
      </c>
      <c r="F3" s="12" t="s">
        <v>7</v>
      </c>
      <c r="G3" s="13" t="s">
        <v>29</v>
      </c>
      <c r="K3" s="9" t="s">
        <v>50</v>
      </c>
    </row>
    <row r="4" spans="1:7" ht="15">
      <c r="A4" s="14" t="s">
        <v>8</v>
      </c>
      <c r="B4" s="3">
        <v>-19.7</v>
      </c>
      <c r="C4" s="15">
        <f>A18*(B19-(B4))/(B19-(-38))*1*24*31</f>
        <v>8.647</v>
      </c>
      <c r="D4" s="4">
        <v>0</v>
      </c>
      <c r="E4" s="16">
        <f aca="true" t="shared" si="0" ref="E4:E9">C4+D4</f>
        <v>8.647</v>
      </c>
      <c r="F4" s="17">
        <f>E4*A23</f>
        <v>31307.41</v>
      </c>
      <c r="G4" s="18">
        <f>F4*D19</f>
        <v>36942.74</v>
      </c>
    </row>
    <row r="5" spans="1:8" ht="15">
      <c r="A5" s="19" t="s">
        <v>9</v>
      </c>
      <c r="B5" s="5">
        <v>-22.3</v>
      </c>
      <c r="C5" s="20">
        <f>A18*(B19-(B5))/(B19-(-38))*1*24*28</f>
        <v>8.321</v>
      </c>
      <c r="D5" s="6">
        <v>0</v>
      </c>
      <c r="E5" s="21">
        <f t="shared" si="0"/>
        <v>8.321</v>
      </c>
      <c r="F5" s="22">
        <f>E5*A23</f>
        <v>30127.1</v>
      </c>
      <c r="G5" s="23">
        <f>F5*D19</f>
        <v>35549.98</v>
      </c>
      <c r="H5" s="24"/>
    </row>
    <row r="6" spans="1:8" ht="15">
      <c r="A6" s="19" t="s">
        <v>10</v>
      </c>
      <c r="B6" s="5">
        <v>-20.6</v>
      </c>
      <c r="C6" s="20">
        <f>A18*(B19-(B6))/(B19-(-38))*1*24*31</f>
        <v>8.843</v>
      </c>
      <c r="D6" s="6">
        <v>0</v>
      </c>
      <c r="E6" s="21">
        <f t="shared" si="0"/>
        <v>8.843</v>
      </c>
      <c r="F6" s="22">
        <f>E6*A23</f>
        <v>32017.05</v>
      </c>
      <c r="G6" s="23">
        <f>F6*D19</f>
        <v>37780.12</v>
      </c>
      <c r="H6" s="24"/>
    </row>
    <row r="7" spans="1:7" ht="15">
      <c r="A7" s="19" t="s">
        <v>11</v>
      </c>
      <c r="B7" s="5">
        <v>-12.9</v>
      </c>
      <c r="C7" s="20">
        <f>A18*(B19-(B7))/(B19-(-38))*1*24*30</f>
        <v>6.934</v>
      </c>
      <c r="D7" s="6">
        <v>0</v>
      </c>
      <c r="E7" s="21">
        <f t="shared" si="0"/>
        <v>6.934</v>
      </c>
      <c r="F7" s="22">
        <f>E7*A23</f>
        <v>25105.31</v>
      </c>
      <c r="G7" s="23">
        <f>F7*D19</f>
        <v>29624.27</v>
      </c>
    </row>
    <row r="8" spans="1:7" ht="15">
      <c r="A8" s="19" t="s">
        <v>12</v>
      </c>
      <c r="B8" s="5">
        <v>-3</v>
      </c>
      <c r="C8" s="20">
        <f>A18*(B19-(B8))/(B19-(-38))*1*24*31</f>
        <v>5.009</v>
      </c>
      <c r="D8" s="6">
        <v>0</v>
      </c>
      <c r="E8" s="21">
        <f t="shared" si="0"/>
        <v>5.009</v>
      </c>
      <c r="F8" s="22">
        <f>E8*A23</f>
        <v>18135.64</v>
      </c>
      <c r="G8" s="23">
        <f>F8*D19</f>
        <v>21400.06</v>
      </c>
    </row>
    <row r="9" spans="1:7" ht="15">
      <c r="A9" s="25" t="s">
        <v>13</v>
      </c>
      <c r="B9" s="5">
        <v>5.4</v>
      </c>
      <c r="C9" s="26">
        <f>A18*(B19-(B9))/(B19-(-38))*1*24*30</f>
        <v>3.077</v>
      </c>
      <c r="D9" s="6">
        <v>0</v>
      </c>
      <c r="E9" s="27">
        <f t="shared" si="0"/>
        <v>3.077</v>
      </c>
      <c r="F9" s="28">
        <f>E9*A23</f>
        <v>11140.62</v>
      </c>
      <c r="G9" s="29">
        <f>F9*D19</f>
        <v>13145.93</v>
      </c>
    </row>
    <row r="10" spans="1:7" ht="15">
      <c r="A10" s="30" t="s">
        <v>14</v>
      </c>
      <c r="B10" s="31">
        <v>10.6</v>
      </c>
      <c r="C10" s="32">
        <v>0</v>
      </c>
      <c r="D10" s="33">
        <v>0</v>
      </c>
      <c r="E10" s="34">
        <f>C10</f>
        <v>0</v>
      </c>
      <c r="F10" s="35">
        <f>C10*$J$21</f>
        <v>0</v>
      </c>
      <c r="G10" s="36">
        <f>F10*D19</f>
        <v>0</v>
      </c>
    </row>
    <row r="11" spans="1:7" ht="15">
      <c r="A11" s="30" t="s">
        <v>15</v>
      </c>
      <c r="B11" s="31">
        <v>9.5</v>
      </c>
      <c r="C11" s="32">
        <v>0</v>
      </c>
      <c r="D11" s="33">
        <v>0</v>
      </c>
      <c r="E11" s="34">
        <f>C11</f>
        <v>0</v>
      </c>
      <c r="F11" s="35">
        <f>C11*$J$21</f>
        <v>0</v>
      </c>
      <c r="G11" s="36">
        <f>F11*D19</f>
        <v>0</v>
      </c>
    </row>
    <row r="12" spans="1:7" ht="15">
      <c r="A12" s="19" t="s">
        <v>16</v>
      </c>
      <c r="B12" s="5">
        <v>3.9</v>
      </c>
      <c r="C12" s="20">
        <f>A18*(B19-(B12))/(B19-(-38))*1*24*30</f>
        <v>3.393</v>
      </c>
      <c r="D12" s="6">
        <v>0</v>
      </c>
      <c r="E12" s="21">
        <f>C12+D12</f>
        <v>3.393</v>
      </c>
      <c r="F12" s="22">
        <f>E12*A23</f>
        <v>12284.73</v>
      </c>
      <c r="G12" s="23">
        <f>F12*D19</f>
        <v>14495.98</v>
      </c>
    </row>
    <row r="13" spans="1:7" ht="15">
      <c r="A13" s="19" t="s">
        <v>17</v>
      </c>
      <c r="B13" s="5">
        <v>-5.9</v>
      </c>
      <c r="C13" s="20">
        <f>A18*(B19-(B13))/(B19-(-38))*1*24*31</f>
        <v>5.641</v>
      </c>
      <c r="D13" s="6">
        <v>0</v>
      </c>
      <c r="E13" s="21">
        <f>C13+D13</f>
        <v>5.641</v>
      </c>
      <c r="F13" s="22">
        <f>E13*A23</f>
        <v>20423.86</v>
      </c>
      <c r="G13" s="23">
        <f>F13*D19</f>
        <v>24100.15</v>
      </c>
    </row>
    <row r="14" spans="1:7" ht="15">
      <c r="A14" s="19" t="s">
        <v>18</v>
      </c>
      <c r="B14" s="5">
        <v>-14.6</v>
      </c>
      <c r="C14" s="20">
        <f>A18*(B19-(B14))/(B19-(-38))*1*24*30</f>
        <v>7.293</v>
      </c>
      <c r="D14" s="6">
        <v>0</v>
      </c>
      <c r="E14" s="21">
        <f>C14+D14</f>
        <v>7.293</v>
      </c>
      <c r="F14" s="22">
        <f>E14*A23</f>
        <v>26405.11</v>
      </c>
      <c r="G14" s="23">
        <f>F14*D19</f>
        <v>31158.03</v>
      </c>
    </row>
    <row r="15" spans="1:7" ht="15.75" thickBot="1">
      <c r="A15" s="37" t="s">
        <v>30</v>
      </c>
      <c r="B15" s="38">
        <v>-21</v>
      </c>
      <c r="C15" s="39">
        <f>A18*(B19-(B15))/(B19-(-38))*744</f>
        <v>8.93</v>
      </c>
      <c r="D15" s="40">
        <v>0</v>
      </c>
      <c r="E15" s="41">
        <f>C15+D15</f>
        <v>8.93</v>
      </c>
      <c r="F15" s="42">
        <f>E15*A23</f>
        <v>32332.05</v>
      </c>
      <c r="G15" s="43">
        <f>F15*D19</f>
        <v>38151.82</v>
      </c>
    </row>
    <row r="16" spans="1:10" ht="15.75" thickBot="1">
      <c r="A16" s="44" t="s">
        <v>20</v>
      </c>
      <c r="B16" s="44"/>
      <c r="C16" s="45">
        <f>SUM(C4:C12)</f>
        <v>44.224</v>
      </c>
      <c r="D16" s="45">
        <f>SUM(D4:D15)</f>
        <v>0</v>
      </c>
      <c r="E16" s="46">
        <f>SUM(E4:E15)</f>
        <v>66.088</v>
      </c>
      <c r="F16" s="47">
        <f>SUM(F4:F15)</f>
        <v>239278.88</v>
      </c>
      <c r="G16" s="48">
        <f>SUM(G4:G15)</f>
        <v>282349.08</v>
      </c>
      <c r="I16" s="49"/>
      <c r="J16" s="49"/>
    </row>
    <row r="17" spans="1:7" ht="15">
      <c r="A17" s="50" t="s">
        <v>31</v>
      </c>
      <c r="B17" s="50"/>
      <c r="C17" s="50"/>
      <c r="D17" s="50"/>
      <c r="E17" s="50"/>
      <c r="F17" s="50"/>
      <c r="G17" s="50"/>
    </row>
    <row r="18" spans="1:8" ht="15">
      <c r="A18" s="51">
        <f>D29</f>
        <v>0.016979</v>
      </c>
      <c r="H18" s="52" t="s">
        <v>32</v>
      </c>
    </row>
    <row r="19" spans="1:8" ht="15">
      <c r="A19" s="53" t="s">
        <v>21</v>
      </c>
      <c r="B19" s="53">
        <v>20</v>
      </c>
      <c r="D19" s="54">
        <v>1.18</v>
      </c>
      <c r="E19" s="55" t="s">
        <v>33</v>
      </c>
      <c r="H19" s="52"/>
    </row>
    <row r="20" spans="1:16" s="10" customFormat="1" ht="15">
      <c r="A20" s="108">
        <v>15</v>
      </c>
      <c r="B20" s="108"/>
      <c r="C20" s="108"/>
      <c r="D20" s="56"/>
      <c r="E20" s="57"/>
      <c r="F20" s="56"/>
      <c r="G20" s="56"/>
      <c r="H20" s="9"/>
      <c r="I20" s="9"/>
      <c r="J20" s="9"/>
      <c r="K20" s="9"/>
      <c r="L20" s="9"/>
      <c r="M20" s="9"/>
      <c r="N20" s="9"/>
      <c r="O20" s="9"/>
      <c r="P20" s="58" t="s">
        <v>32</v>
      </c>
    </row>
    <row r="21" spans="1:7" ht="15.75" thickBot="1">
      <c r="A21" s="109" t="s">
        <v>34</v>
      </c>
      <c r="B21" s="110"/>
      <c r="E21" s="59"/>
      <c r="G21" s="24"/>
    </row>
    <row r="22" spans="1:3" ht="47.25" thickBot="1">
      <c r="A22" s="60" t="s">
        <v>35</v>
      </c>
      <c r="B22" s="60" t="s">
        <v>36</v>
      </c>
      <c r="C22" s="1"/>
    </row>
    <row r="23" spans="1:5" ht="15">
      <c r="A23" s="61">
        <v>3620.61</v>
      </c>
      <c r="B23" s="61">
        <v>362.73</v>
      </c>
      <c r="C23" s="1"/>
      <c r="E23" s="59"/>
    </row>
    <row r="24" ht="15">
      <c r="E24" s="59"/>
    </row>
    <row r="25" spans="1:9" ht="30.75">
      <c r="A25" s="62" t="s">
        <v>37</v>
      </c>
      <c r="B25" s="63" t="s">
        <v>38</v>
      </c>
      <c r="C25" s="63" t="s">
        <v>39</v>
      </c>
      <c r="D25" s="62" t="s">
        <v>40</v>
      </c>
      <c r="E25" s="62" t="s">
        <v>41</v>
      </c>
      <c r="F25" s="62" t="s">
        <v>42</v>
      </c>
      <c r="G25" s="62" t="s">
        <v>43</v>
      </c>
      <c r="H25" s="63" t="s">
        <v>44</v>
      </c>
      <c r="I25" s="62" t="s">
        <v>45</v>
      </c>
    </row>
    <row r="26" spans="1:17" ht="15">
      <c r="A26" s="64">
        <v>0.89</v>
      </c>
      <c r="B26" s="65">
        <f>PRODUCT(I26,C26)</f>
        <v>10119.95</v>
      </c>
      <c r="C26" s="66">
        <v>652.9</v>
      </c>
      <c r="D26" s="67">
        <v>0.39</v>
      </c>
      <c r="E26" s="67">
        <v>20</v>
      </c>
      <c r="F26" s="67">
        <v>41</v>
      </c>
      <c r="G26" s="68">
        <f>(SQRT(2*9.8*I26*(1-232/(273+E26))+44.89))/100</f>
        <v>0.10399</v>
      </c>
      <c r="H26" s="68">
        <f>A26*B26*D26*(E26+F26)*(1+G26)/1000000</f>
        <v>0.236553</v>
      </c>
      <c r="I26" s="69">
        <v>15.5</v>
      </c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62.25">
      <c r="A28" s="70" t="s">
        <v>46</v>
      </c>
      <c r="B28" s="70" t="s">
        <v>47</v>
      </c>
      <c r="C28" s="71" t="s">
        <v>48</v>
      </c>
      <c r="D28" s="71" t="s">
        <v>49</v>
      </c>
      <c r="E28" s="7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73">
        <v>174.8</v>
      </c>
      <c r="B29" s="73">
        <v>2435.4</v>
      </c>
      <c r="C29" s="74">
        <f>H26</f>
        <v>0.236553</v>
      </c>
      <c r="D29" s="73">
        <f>A29*C29/B29</f>
        <v>0.0169785104705593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sheetProtection/>
  <mergeCells count="5">
    <mergeCell ref="A20:C20"/>
    <mergeCell ref="A21:B21"/>
    <mergeCell ref="A2:A3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 "ГКХ"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 Windows</cp:lastModifiedBy>
  <cp:lastPrinted>2019-02-28T08:50:44Z</cp:lastPrinted>
  <dcterms:created xsi:type="dcterms:W3CDTF">2009-03-11T03:14:02Z</dcterms:created>
  <dcterms:modified xsi:type="dcterms:W3CDTF">2020-10-15T04:06:26Z</dcterms:modified>
  <cp:category/>
  <cp:version/>
  <cp:contentType/>
  <cp:contentStatus/>
</cp:coreProperties>
</file>