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80" windowWidth="12948" windowHeight="12336"/>
  </bookViews>
  <sheets>
    <sheet name="прил 1 тариф ХВС ВО" sheetId="19" r:id="rId1"/>
    <sheet name="тариф ГВС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'прил 1 тариф ХВС ВО'!$A$1:$L$43</definedName>
    <definedName name="_xlnm.Print_Area" localSheetId="1">'тариф ГВС'!$A$1:$G$24</definedName>
  </definedNames>
  <calcPr calcId="145621"/>
</workbook>
</file>

<file path=xl/calcChain.xml><?xml version="1.0" encoding="utf-8"?>
<calcChain xmlns="http://schemas.openxmlformats.org/spreadsheetml/2006/main">
  <c r="G21" i="18" l="1"/>
  <c r="G19" i="18"/>
  <c r="J43" i="19" l="1"/>
  <c r="J40" i="19"/>
  <c r="J24" i="19"/>
  <c r="J21" i="19"/>
  <c r="G22" i="18" l="1"/>
  <c r="G23" i="18" s="1"/>
  <c r="G20" i="18"/>
  <c r="G18" i="18"/>
  <c r="E23" i="18" l="1"/>
  <c r="E22" i="18"/>
  <c r="E21" i="18"/>
  <c r="E20" i="18"/>
  <c r="E19" i="18"/>
  <c r="E18" i="18"/>
  <c r="G39" i="19" l="1"/>
  <c r="G42" i="19" s="1"/>
  <c r="H43" i="19"/>
  <c r="H40" i="19"/>
  <c r="G20" i="19" l="1"/>
  <c r="G23" i="19" s="1"/>
  <c r="H24" i="19"/>
  <c r="H21" i="19"/>
  <c r="E20" i="19" l="1"/>
  <c r="F39" i="19" l="1"/>
  <c r="E39" i="19"/>
  <c r="E42" i="19" s="1"/>
  <c r="F42" i="19" l="1"/>
  <c r="F43" i="19"/>
  <c r="G43" i="19" s="1"/>
  <c r="I43" i="19" s="1"/>
  <c r="K43" i="19" s="1"/>
  <c r="L43" i="19" s="1"/>
  <c r="F40" i="19"/>
  <c r="G40" i="19" s="1"/>
  <c r="I40" i="19" s="1"/>
  <c r="K40" i="19" s="1"/>
  <c r="L40" i="19" s="1"/>
  <c r="F24" i="19"/>
  <c r="G24" i="19" s="1"/>
  <c r="I24" i="19" s="1"/>
  <c r="K24" i="19" s="1"/>
  <c r="L24" i="19" s="1"/>
  <c r="F21" i="19"/>
  <c r="G21" i="19" s="1"/>
  <c r="I21" i="19" s="1"/>
  <c r="K21" i="19" s="1"/>
  <c r="L21" i="19" s="1"/>
  <c r="E21" i="19"/>
  <c r="C43" i="19" l="1"/>
  <c r="D43" i="19" s="1"/>
  <c r="C40" i="19"/>
  <c r="D40" i="19" s="1"/>
  <c r="C24" i="19"/>
  <c r="D24" i="19" s="1"/>
  <c r="C21" i="19"/>
  <c r="D21" i="19" s="1"/>
  <c r="E24" i="19" l="1"/>
  <c r="E43" i="19"/>
  <c r="E40" i="19"/>
  <c r="N24" i="19"/>
  <c r="N21" i="19"/>
  <c r="N43" i="19" l="1"/>
  <c r="N40" i="19"/>
  <c r="C37" i="19" l="1"/>
  <c r="D37" i="19" s="1"/>
  <c r="E37" i="19" s="1"/>
  <c r="F37" i="19" s="1"/>
  <c r="G37" i="19" s="1"/>
  <c r="H37" i="19" s="1"/>
  <c r="I37" i="19" s="1"/>
  <c r="J37" i="19" s="1"/>
  <c r="K37" i="19" s="1"/>
  <c r="L37" i="19" s="1"/>
  <c r="C23" i="19"/>
  <c r="C18" i="19"/>
  <c r="D18" i="19" s="1"/>
  <c r="E18" i="19" s="1"/>
  <c r="F18" i="19" s="1"/>
  <c r="G18" i="19" s="1"/>
  <c r="H18" i="19" s="1"/>
  <c r="I18" i="19" s="1"/>
  <c r="J18" i="19" s="1"/>
  <c r="K18" i="19" s="1"/>
  <c r="L18" i="19" s="1"/>
  <c r="D42" i="19"/>
  <c r="C42" i="19"/>
  <c r="D23" i="19"/>
  <c r="E23" i="19" l="1"/>
  <c r="F20" i="19" l="1"/>
  <c r="F23" i="19" s="1"/>
  <c r="D18" i="18" l="1"/>
  <c r="D19" i="18"/>
  <c r="D20" i="18"/>
  <c r="D21" i="18"/>
  <c r="D23" i="18" l="1"/>
  <c r="D22" i="18"/>
  <c r="F18" i="18" l="1"/>
  <c r="F20" i="18" l="1"/>
  <c r="F19" i="18" l="1"/>
  <c r="F21" i="18"/>
  <c r="F22" i="18" l="1"/>
  <c r="F23" i="18" l="1"/>
  <c r="H39" i="19" l="1"/>
  <c r="H42" i="19" s="1"/>
  <c r="I39" i="19" l="1"/>
  <c r="I42" i="19" s="1"/>
  <c r="J39" i="19" l="1"/>
  <c r="J42" i="19" s="1"/>
  <c r="K39" i="19" l="1"/>
  <c r="K42" i="19" s="1"/>
  <c r="L39" i="19" l="1"/>
  <c r="L42" i="19" s="1"/>
  <c r="H20" i="19" l="1"/>
  <c r="H23" i="19" s="1"/>
  <c r="I20" i="19" l="1"/>
  <c r="I23" i="19" s="1"/>
  <c r="K20" i="19" l="1"/>
  <c r="K23" i="19" s="1"/>
  <c r="J20" i="19"/>
  <c r="J23" i="19" s="1"/>
  <c r="L20" i="19" l="1"/>
  <c r="L23" i="19" s="1"/>
</calcChain>
</file>

<file path=xl/sharedStrings.xml><?xml version="1.0" encoding="utf-8"?>
<sst xmlns="http://schemas.openxmlformats.org/spreadsheetml/2006/main" count="106" uniqueCount="62">
  <si>
    <t>к постановлению Правления Комитета</t>
  </si>
  <si>
    <t>государственного регулирования цен</t>
  </si>
  <si>
    <t>и тарифов Чукотского автономного округа</t>
  </si>
  <si>
    <t>ТАРИФЫ</t>
  </si>
  <si>
    <t>Приложение 2</t>
  </si>
  <si>
    <t xml:space="preserve">№ п/п </t>
  </si>
  <si>
    <t>Город Анадырь</t>
  </si>
  <si>
    <t>Потребители, кроме населения (без НДС)</t>
  </si>
  <si>
    <t>Население (с учетом НДС)</t>
  </si>
  <si>
    <t>Село Тавайваам</t>
  </si>
  <si>
    <t>Наименование</t>
  </si>
  <si>
    <t>1.</t>
  </si>
  <si>
    <t>2.</t>
  </si>
  <si>
    <t>1.1.</t>
  </si>
  <si>
    <t>1.2.</t>
  </si>
  <si>
    <t>2.1.</t>
  </si>
  <si>
    <t>2.2.</t>
  </si>
  <si>
    <t>№  п/п</t>
  </si>
  <si>
    <t>Тарифы для потребителей, кроме населения (без НДС)</t>
  </si>
  <si>
    <t>Тарифы, руб./куб.м</t>
  </si>
  <si>
    <t>Приложение 3</t>
  </si>
  <si>
    <t>на питьевую воду (питьевое водоснабжение) МП городского округа Анадырь «Городское коммунальное хозяйство» на 2019-2023 годы с календарной разбивкой</t>
  </si>
  <si>
    <t xml:space="preserve">на водоотведение МП городского округа Анадырь «Городское коммунальное хозяйство» на 2019-2023 годы с календарной разбивкой </t>
  </si>
  <si>
    <t>на горячую воду (горячее водоснабжение) МП городского округа Анадырь «Городское коммунальное хозяйство» на 2019-2023 годы с календарной разбивкой</t>
  </si>
  <si>
    <t>3.</t>
  </si>
  <si>
    <t>4.</t>
  </si>
  <si>
    <t>5.</t>
  </si>
  <si>
    <t>6.</t>
  </si>
  <si>
    <t>7.</t>
  </si>
  <si>
    <t>8.</t>
  </si>
  <si>
    <t>9.</t>
  </si>
  <si>
    <t>10.</t>
  </si>
  <si>
    <t>с 01.01.2019 г. по 30.06.2019 г.</t>
  </si>
  <si>
    <t>с 01.07.2019 г. по 31.12.2019 г.</t>
  </si>
  <si>
    <t>с 01.01.2020 г. по 30.06.2020 г.</t>
  </si>
  <si>
    <t>с 01.07.2020 г. по 31.12.2020 г.</t>
  </si>
  <si>
    <t>с 01.01.2021 г. по 30.06.2021 г.</t>
  </si>
  <si>
    <t>с 01.07.2021 г. по 31.12.2021 г.</t>
  </si>
  <si>
    <t>с 01.01.2022 г. по 30.06.2022 г.</t>
  </si>
  <si>
    <t>с 01.07.2022 г. по 31.12.2022 г.</t>
  </si>
  <si>
    <t>с 01.01.2023 г. по 30.06.2023 г.</t>
  </si>
  <si>
    <t>с 01.07.2023 г. по 31.12.2023 г.</t>
  </si>
  <si>
    <t xml:space="preserve">Компонент на холодную воду, руб./куб.м                  </t>
  </si>
  <si>
    <t xml:space="preserve">Компонент на тепловую энергию, руб./Гкал                  </t>
  </si>
  <si>
    <t>Тарифы для потребителей, кроме населения, руб./куб.м (без НДС)</t>
  </si>
  <si>
    <t>Тарифы для населения, руб./куб.м (с учетом  НДС)</t>
  </si>
  <si>
    <t>Период регулиро-вания</t>
  </si>
  <si>
    <t>от 17 декабря 2018 года № 27-к/2</t>
  </si>
  <si>
    <t>».</t>
  </si>
  <si>
    <t>с 01.01.2019 г. 
по 30.06.2019 г.</t>
  </si>
  <si>
    <t>с 01.07.2019 г. 
по 31.12.2019 г.</t>
  </si>
  <si>
    <t>с 01.01.2020 г. 
по 30.06.2020 г.</t>
  </si>
  <si>
    <t>с 01.07.2020 г. 
по 31.12.2020 г.</t>
  </si>
  <si>
    <t>с 01.01.2021 г. 
по 30.06.2021 г.</t>
  </si>
  <si>
    <t>с 01.07.2021 г. 
по 31.12.2021 г.</t>
  </si>
  <si>
    <t>с 01.01.2022 г. 
по 30.06.2022 г.</t>
  </si>
  <si>
    <t>с 01.07.2022 г. 
по 31.12.2022 г.</t>
  </si>
  <si>
    <t>с 01.01.2023 г. 
по 30.06.2023 г.</t>
  </si>
  <si>
    <t>с 01.07.2023 г. 
по 31.12.2023 г.</t>
  </si>
  <si>
    <t xml:space="preserve">Приложение </t>
  </si>
  <si>
    <t>от 17 декабря 2020 года № 30-к/4</t>
  </si>
  <si>
    <t>«Приложение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</si>
</sst>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1" fillId="0" borderId="0"/>
    <xf numFmtId="0" fontId="7" fillId="0" borderId="0"/>
    <xf numFmtId="0" fontId="1" fillId="0" borderId="0"/>
    <xf numFmtId="0" fontId="12" fillId="0" borderId="0"/>
  </cellStyleXfs>
  <cellXfs count="91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/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" fontId="4" fillId="0" borderId="0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vertical="center" wrapText="1"/>
    </xf>
    <xf numFmtId="4" fontId="4" fillId="0" borderId="15" xfId="1" applyNumberFormat="1" applyFont="1" applyFill="1" applyBorder="1" applyAlignment="1">
      <alignment vertical="center" wrapText="1"/>
    </xf>
    <xf numFmtId="4" fontId="3" fillId="0" borderId="15" xfId="1" applyNumberFormat="1" applyFont="1" applyFill="1" applyBorder="1" applyAlignment="1">
      <alignment vertical="center" wrapText="1"/>
    </xf>
    <xf numFmtId="4" fontId="4" fillId="0" borderId="16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7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17" xfId="1" applyNumberFormat="1" applyFont="1" applyFill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 wrapText="1"/>
    </xf>
    <xf numFmtId="4" fontId="4" fillId="0" borderId="20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6" fillId="0" borderId="1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/>
    <xf numFmtId="4" fontId="4" fillId="0" borderId="27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27" xfId="5" applyNumberFormat="1" applyFont="1" applyFill="1" applyBorder="1" applyAlignment="1">
      <alignment horizontal="center" vertical="center" wrapText="1"/>
    </xf>
    <xf numFmtId="4" fontId="4" fillId="0" borderId="29" xfId="1" applyNumberFormat="1" applyFont="1" applyFill="1" applyBorder="1" applyAlignment="1">
      <alignment horizontal="center" vertical="center" wrapText="1"/>
    </xf>
    <xf numFmtId="4" fontId="4" fillId="0" borderId="28" xfId="5" applyNumberFormat="1" applyFont="1" applyFill="1" applyBorder="1" applyAlignment="1">
      <alignment horizontal="center" vertical="center" wrapText="1"/>
    </xf>
    <xf numFmtId="4" fontId="4" fillId="0" borderId="7" xfId="4" applyNumberFormat="1" applyFont="1" applyFill="1" applyBorder="1" applyAlignment="1">
      <alignment horizontal="center" vertical="center" wrapText="1"/>
    </xf>
    <xf numFmtId="4" fontId="4" fillId="0" borderId="11" xfId="4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31" xfId="1" applyNumberFormat="1" applyFont="1" applyFill="1" applyBorder="1" applyAlignment="1">
      <alignment horizontal="center" vertical="center" wrapText="1"/>
    </xf>
    <xf numFmtId="4" fontId="4" fillId="0" borderId="32" xfId="1" applyNumberFormat="1" applyFont="1" applyFill="1" applyBorder="1" applyAlignment="1">
      <alignment horizontal="center" vertical="center" wrapText="1"/>
    </xf>
    <xf numFmtId="4" fontId="4" fillId="2" borderId="18" xfId="1" applyNumberFormat="1" applyFont="1" applyFill="1" applyBorder="1" applyAlignment="1">
      <alignment horizontal="center" vertical="center" wrapText="1"/>
    </xf>
    <xf numFmtId="4" fontId="4" fillId="2" borderId="15" xfId="5" applyNumberFormat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center" vertical="center" wrapText="1"/>
    </xf>
    <xf numFmtId="4" fontId="4" fillId="2" borderId="16" xfId="5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4" applyNumberFormat="1" applyFont="1" applyFill="1" applyBorder="1" applyAlignment="1">
      <alignment horizontal="center" vertical="center" wrapText="1"/>
    </xf>
    <xf numFmtId="4" fontId="4" fillId="2" borderId="12" xfId="1" applyNumberFormat="1" applyFont="1" applyFill="1" applyBorder="1" applyAlignment="1">
      <alignment horizontal="center" vertical="center" wrapText="1"/>
    </xf>
    <xf numFmtId="4" fontId="4" fillId="2" borderId="28" xfId="5" applyNumberFormat="1" applyFont="1" applyFill="1" applyBorder="1" applyAlignment="1">
      <alignment horizontal="center" vertical="center" wrapText="1"/>
    </xf>
    <xf numFmtId="4" fontId="4" fillId="2" borderId="27" xfId="5" applyNumberFormat="1" applyFont="1" applyFill="1" applyBorder="1" applyAlignment="1">
      <alignment horizontal="center" vertical="center" wrapText="1"/>
    </xf>
    <xf numFmtId="4" fontId="4" fillId="2" borderId="29" xfId="1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11" xfId="4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 5" xfId="2"/>
    <cellStyle name="Обычный_Приложения к пост 13-к2 тарифы ЧКХ на 2012" xfId="1"/>
    <cellStyle name="Обычный_Приложения к пост 13-к5 ПП и тарифы ГКХ на 2012" xf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5;%20&#1043;&#1050;&#1061;/&#1043;&#1050;&#1061;%20&#1042;&#1057;%202020%20&#1082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5;%20&#1043;&#1050;&#1061;/&#1043;&#1050;&#1061;%20&#1042;&#1057;%202021%20&#1082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18%20&#1075;&#1086;&#1076;/23-&#1082;2%20&#1055;&#1086;&#1089;&#1090;%20&#1082;&#1086;&#1088;&#1088;%20&#1053;&#1042;&#1042;%20&#1090;&#1072;&#1088;&#1080;&#1092;%20&#1043;&#1050;&#1061;%202018/&#1055;&#1088;&#1080;&#1083;%20&#1082;%20&#1087;&#1086;&#1089;&#1090;%2023-&#1082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5;%20&#1043;&#1050;&#1061;/&#1043;&#1050;&#1061;%20&#1042;&#1054;%202020%20&#1082;&#1086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5;%20&#1043;&#1050;&#1061;/&#1043;&#1050;&#1061;%20&#1042;&#1054;%202021%20&#1082;&#1086;&#108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5;%20&#1043;&#1050;&#1061;/&#1043;&#1050;&#1061;%20&#1043;&#1042;&#1057;%202021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олг парам"/>
      <sheetName val="2 изм долг парам "/>
      <sheetName val="индекс "/>
      <sheetName val="Анадырь"/>
      <sheetName val="формула"/>
      <sheetName val="субс"/>
    </sheetNames>
    <sheetDataSet>
      <sheetData sheetId="0"/>
      <sheetData sheetId="1"/>
      <sheetData sheetId="2"/>
      <sheetData sheetId="3">
        <row r="14">
          <cell r="AA14">
            <v>1148892.1399999999</v>
          </cell>
        </row>
        <row r="129">
          <cell r="Y129">
            <v>104.02428701274656</v>
          </cell>
          <cell r="Z129">
            <v>119.62178817403678</v>
          </cell>
        </row>
      </sheetData>
      <sheetData sheetId="4"/>
      <sheetData sheetId="5">
        <row r="115">
          <cell r="F115">
            <v>25733.156723125227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олг парам"/>
      <sheetName val="2 изм долг парам "/>
      <sheetName val="индекс "/>
      <sheetName val="Анадырь"/>
      <sheetName val="формула"/>
      <sheetName val="субс"/>
    </sheetNames>
    <sheetDataSet>
      <sheetData sheetId="0"/>
      <sheetData sheetId="1"/>
      <sheetData sheetId="2"/>
      <sheetData sheetId="3">
        <row r="129">
          <cell r="V129">
            <v>119.62178817403678</v>
          </cell>
          <cell r="W129">
            <v>137.55896409532761</v>
          </cell>
          <cell r="Z129">
            <v>137.55896409532761</v>
          </cell>
          <cell r="AA129">
            <v>149.14028277691884</v>
          </cell>
          <cell r="AD129">
            <v>149.14028277691884</v>
          </cell>
          <cell r="AE129">
            <v>146.04306573016677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 ХВС ВО"/>
      <sheetName val="ГВС"/>
    </sheetNames>
    <sheetDataSet>
      <sheetData sheetId="0" refreshError="1"/>
      <sheetData sheetId="1" refreshError="1"/>
      <sheetData sheetId="2" refreshError="1">
        <row r="21">
          <cell r="H21">
            <v>64.900000000000006</v>
          </cell>
        </row>
        <row r="24">
          <cell r="H24">
            <v>45.75</v>
          </cell>
        </row>
        <row r="40">
          <cell r="H40">
            <v>4</v>
          </cell>
        </row>
        <row r="43">
          <cell r="H43">
            <v>5.75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Анадырь"/>
      <sheetName val="формула "/>
      <sheetName val="субс"/>
    </sheetNames>
    <sheetDataSet>
      <sheetData sheetId="0"/>
      <sheetData sheetId="1"/>
      <sheetData sheetId="2">
        <row r="14">
          <cell r="Q14">
            <v>1054554.024</v>
          </cell>
        </row>
        <row r="123">
          <cell r="X123">
            <v>27.463161217279236</v>
          </cell>
          <cell r="Y123">
            <v>27.463161217279236</v>
          </cell>
        </row>
      </sheetData>
      <sheetData sheetId="3"/>
      <sheetData sheetId="4">
        <row r="109">
          <cell r="D109">
            <v>27.417568361647962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Анадырь"/>
      <sheetName val="формула "/>
      <sheetName val="субс"/>
    </sheetNames>
    <sheetDataSet>
      <sheetData sheetId="0"/>
      <sheetData sheetId="1"/>
      <sheetData sheetId="2">
        <row r="123">
          <cell r="V123">
            <v>27.463161217279236</v>
          </cell>
          <cell r="W123">
            <v>28.742391889370975</v>
          </cell>
          <cell r="Z123">
            <v>28.742391889370975</v>
          </cell>
          <cell r="AA123">
            <v>28.955683270596346</v>
          </cell>
          <cell r="AD123">
            <v>28.955683270596346</v>
          </cell>
          <cell r="AE123">
            <v>30.440644184045556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дырь "/>
    </sheetNames>
    <sheetDataSet>
      <sheetData sheetId="0">
        <row r="30">
          <cell r="O30">
            <v>5501.3479377688336</v>
          </cell>
          <cell r="P30">
            <v>6049.7721828239191</v>
          </cell>
          <cell r="U30">
            <v>5913.1662867309751</v>
          </cell>
          <cell r="V30">
            <v>5913.166286730976</v>
          </cell>
          <cell r="AA30">
            <v>5913.166286730976</v>
          </cell>
          <cell r="AB30">
            <v>6534.0474093942667</v>
          </cell>
        </row>
        <row r="31">
          <cell r="O31">
            <v>119.62178817403678</v>
          </cell>
          <cell r="P31">
            <v>137.55896409532761</v>
          </cell>
          <cell r="U31">
            <v>137.55896409532761</v>
          </cell>
          <cell r="V31">
            <v>149.14028277691884</v>
          </cell>
          <cell r="AA31">
            <v>149.14028277691884</v>
          </cell>
          <cell r="AB31">
            <v>146.04306573016677</v>
          </cell>
        </row>
        <row r="32">
          <cell r="O32">
            <v>528.51555951486137</v>
          </cell>
          <cell r="P32">
            <v>590.20019043312823</v>
          </cell>
          <cell r="U32">
            <v>579.97939889521922</v>
          </cell>
          <cell r="V32">
            <v>591.56071757681048</v>
          </cell>
          <cell r="AA32">
            <v>591.56071757681048</v>
          </cell>
          <cell r="AB32">
            <v>634.91754611713043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topLeftCell="F1" zoomScale="60" zoomScaleNormal="100" workbookViewId="0">
      <selection activeCell="R40" sqref="R40"/>
    </sheetView>
  </sheetViews>
  <sheetFormatPr defaultRowHeight="13.2" x14ac:dyDescent="0.25"/>
  <cols>
    <col min="1" max="1" width="5.6640625" customWidth="1"/>
    <col min="2" max="2" width="43.109375" customWidth="1"/>
    <col min="3" max="12" width="15.44140625" customWidth="1"/>
    <col min="13" max="14" width="8.88671875" style="37"/>
  </cols>
  <sheetData>
    <row r="1" spans="1:12" ht="15.6" x14ac:dyDescent="0.3">
      <c r="K1" s="48" t="s">
        <v>59</v>
      </c>
    </row>
    <row r="2" spans="1:12" ht="15.6" x14ac:dyDescent="0.3">
      <c r="K2" s="48" t="s">
        <v>0</v>
      </c>
    </row>
    <row r="3" spans="1:12" ht="15.6" x14ac:dyDescent="0.3">
      <c r="K3" s="48" t="s">
        <v>1</v>
      </c>
    </row>
    <row r="4" spans="1:12" ht="15.6" x14ac:dyDescent="0.3">
      <c r="K4" s="48" t="s">
        <v>2</v>
      </c>
    </row>
    <row r="5" spans="1:12" ht="15.6" x14ac:dyDescent="0.3">
      <c r="K5" s="49" t="s">
        <v>60</v>
      </c>
    </row>
    <row r="7" spans="1:12" ht="15.6" x14ac:dyDescent="0.3">
      <c r="F7" s="1"/>
      <c r="G7" s="2"/>
      <c r="J7" s="50"/>
      <c r="K7" s="35" t="s">
        <v>61</v>
      </c>
    </row>
    <row r="8" spans="1:12" ht="15.6" x14ac:dyDescent="0.3">
      <c r="F8" s="1"/>
      <c r="G8" s="2"/>
      <c r="K8" s="35" t="s">
        <v>0</v>
      </c>
    </row>
    <row r="9" spans="1:12" ht="15.6" x14ac:dyDescent="0.3">
      <c r="F9" s="1"/>
      <c r="G9" s="2"/>
      <c r="K9" s="35" t="s">
        <v>1</v>
      </c>
    </row>
    <row r="10" spans="1:12" ht="15.6" x14ac:dyDescent="0.3">
      <c r="F10" s="1"/>
      <c r="G10" s="2"/>
      <c r="K10" s="35" t="s">
        <v>2</v>
      </c>
    </row>
    <row r="11" spans="1:12" ht="15.6" x14ac:dyDescent="0.3">
      <c r="F11" s="4"/>
      <c r="G11" s="2"/>
      <c r="K11" s="36" t="s">
        <v>47</v>
      </c>
    </row>
    <row r="12" spans="1:12" ht="15.75" customHeight="1" x14ac:dyDescent="0.25"/>
    <row r="13" spans="1:12" ht="15.6" x14ac:dyDescent="0.3">
      <c r="A13" s="79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23.4" customHeight="1" x14ac:dyDescent="0.25">
      <c r="A14" s="80" t="s">
        <v>21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5.6" x14ac:dyDescent="0.3">
      <c r="A15" s="2"/>
      <c r="B15" s="2"/>
      <c r="C15" s="2"/>
      <c r="D15" s="2"/>
      <c r="E15" s="2"/>
      <c r="F15" s="2"/>
    </row>
    <row r="16" spans="1:12" ht="15.75" customHeight="1" x14ac:dyDescent="0.25">
      <c r="A16" s="81" t="s">
        <v>5</v>
      </c>
      <c r="B16" s="83" t="s">
        <v>10</v>
      </c>
      <c r="C16" s="76" t="s">
        <v>19</v>
      </c>
      <c r="D16" s="77"/>
      <c r="E16" s="77"/>
      <c r="F16" s="77"/>
      <c r="G16" s="77"/>
      <c r="H16" s="77"/>
      <c r="I16" s="77"/>
      <c r="J16" s="77"/>
      <c r="K16" s="77"/>
      <c r="L16" s="78"/>
    </row>
    <row r="17" spans="1:14" ht="43.5" customHeight="1" x14ac:dyDescent="0.25">
      <c r="A17" s="85"/>
      <c r="B17" s="84"/>
      <c r="C17" s="33" t="s">
        <v>49</v>
      </c>
      <c r="D17" s="33" t="s">
        <v>50</v>
      </c>
      <c r="E17" s="33" t="s">
        <v>51</v>
      </c>
      <c r="F17" s="33" t="s">
        <v>52</v>
      </c>
      <c r="G17" s="33" t="s">
        <v>53</v>
      </c>
      <c r="H17" s="34" t="s">
        <v>54</v>
      </c>
      <c r="I17" s="33" t="s">
        <v>55</v>
      </c>
      <c r="J17" s="33" t="s">
        <v>56</v>
      </c>
      <c r="K17" s="33" t="s">
        <v>57</v>
      </c>
      <c r="L17" s="34" t="s">
        <v>58</v>
      </c>
    </row>
    <row r="18" spans="1:14" x14ac:dyDescent="0.25">
      <c r="A18" s="39">
        <v>1</v>
      </c>
      <c r="B18" s="40">
        <v>2</v>
      </c>
      <c r="C18" s="33">
        <f t="shared" ref="C18:L18" si="0">B18+1</f>
        <v>3</v>
      </c>
      <c r="D18" s="33">
        <f t="shared" si="0"/>
        <v>4</v>
      </c>
      <c r="E18" s="33">
        <f t="shared" si="0"/>
        <v>5</v>
      </c>
      <c r="F18" s="33">
        <f t="shared" si="0"/>
        <v>6</v>
      </c>
      <c r="G18" s="33">
        <f t="shared" si="0"/>
        <v>7</v>
      </c>
      <c r="H18" s="33">
        <f t="shared" si="0"/>
        <v>8</v>
      </c>
      <c r="I18" s="33">
        <f t="shared" si="0"/>
        <v>9</v>
      </c>
      <c r="J18" s="33">
        <f t="shared" si="0"/>
        <v>10</v>
      </c>
      <c r="K18" s="33">
        <f t="shared" si="0"/>
        <v>11</v>
      </c>
      <c r="L18" s="34">
        <f t="shared" si="0"/>
        <v>12</v>
      </c>
    </row>
    <row r="19" spans="1:14" ht="15.6" x14ac:dyDescent="0.25">
      <c r="A19" s="31" t="s">
        <v>11</v>
      </c>
      <c r="B19" s="20" t="s">
        <v>6</v>
      </c>
      <c r="C19" s="25"/>
      <c r="D19" s="26"/>
      <c r="E19" s="27"/>
      <c r="F19" s="19"/>
      <c r="G19" s="27"/>
      <c r="H19" s="19"/>
      <c r="I19" s="27"/>
      <c r="J19" s="19"/>
      <c r="K19" s="27"/>
      <c r="L19" s="19"/>
    </row>
    <row r="20" spans="1:14" ht="15.75" customHeight="1" x14ac:dyDescent="0.25">
      <c r="A20" s="3" t="s">
        <v>13</v>
      </c>
      <c r="B20" s="21" t="s">
        <v>7</v>
      </c>
      <c r="C20" s="28">
        <v>104.02428701274656</v>
      </c>
      <c r="D20" s="29">
        <v>104.02428701274656</v>
      </c>
      <c r="E20" s="28">
        <f>[1]Анадырь!$Y$129</f>
        <v>104.02428701274656</v>
      </c>
      <c r="F20" s="18">
        <f>[1]Анадырь!$Z$129</f>
        <v>119.62178817403678</v>
      </c>
      <c r="G20" s="60">
        <f>[2]Анадырь!$V$129</f>
        <v>119.62178817403678</v>
      </c>
      <c r="H20" s="68">
        <f>[2]Анадырь!$W$129</f>
        <v>137.55896409532761</v>
      </c>
      <c r="I20" s="60">
        <f>[2]Анадырь!$Z$129</f>
        <v>137.55896409532761</v>
      </c>
      <c r="J20" s="68">
        <f>[2]Анадырь!$AA$129</f>
        <v>149.14028277691884</v>
      </c>
      <c r="K20" s="60">
        <f>[2]Анадырь!$AD$129</f>
        <v>149.14028277691884</v>
      </c>
      <c r="L20" s="68">
        <f>[2]Анадырь!$AE$129</f>
        <v>146.04306573016677</v>
      </c>
    </row>
    <row r="21" spans="1:14" ht="15.75" customHeight="1" x14ac:dyDescent="0.25">
      <c r="A21" s="3" t="s">
        <v>14</v>
      </c>
      <c r="B21" s="21" t="s">
        <v>8</v>
      </c>
      <c r="C21" s="28">
        <f>ROUND(64.9*1.016,2)</f>
        <v>65.94</v>
      </c>
      <c r="D21" s="29">
        <f>ROUND(C21*1.03,2)</f>
        <v>67.92</v>
      </c>
      <c r="E21" s="28">
        <f>D21</f>
        <v>67.92</v>
      </c>
      <c r="F21" s="53">
        <f>ROUND(E21*104.9%,2)</f>
        <v>71.25</v>
      </c>
      <c r="G21" s="61">
        <f>F21</f>
        <v>71.25</v>
      </c>
      <c r="H21" s="69">
        <f>ROUND(G21*103%,2)</f>
        <v>73.39</v>
      </c>
      <c r="I21" s="61">
        <f>H21</f>
        <v>73.39</v>
      </c>
      <c r="J21" s="69">
        <f>ROUND(I21*103.9%,2)</f>
        <v>76.25</v>
      </c>
      <c r="K21" s="61">
        <f>J21</f>
        <v>76.25</v>
      </c>
      <c r="L21" s="69">
        <f>ROUND(K21*104%,2)</f>
        <v>79.3</v>
      </c>
      <c r="N21" s="38">
        <f>'[3]прил 3 ХВС ВО'!$H$21</f>
        <v>64.900000000000006</v>
      </c>
    </row>
    <row r="22" spans="1:14" ht="15.6" x14ac:dyDescent="0.25">
      <c r="A22" s="32" t="s">
        <v>12</v>
      </c>
      <c r="B22" s="22" t="s">
        <v>9</v>
      </c>
      <c r="C22" s="28"/>
      <c r="D22" s="29"/>
      <c r="E22" s="28"/>
      <c r="F22" s="52"/>
      <c r="G22" s="62"/>
      <c r="H22" s="71"/>
      <c r="I22" s="62"/>
      <c r="J22" s="71"/>
      <c r="K22" s="62"/>
      <c r="L22" s="71"/>
    </row>
    <row r="23" spans="1:14" ht="15.75" customHeight="1" x14ac:dyDescent="0.25">
      <c r="A23" s="3" t="s">
        <v>15</v>
      </c>
      <c r="B23" s="21" t="s">
        <v>7</v>
      </c>
      <c r="C23" s="28">
        <f t="shared" ref="C23:F23" si="1">C20</f>
        <v>104.02428701274656</v>
      </c>
      <c r="D23" s="18">
        <f t="shared" si="1"/>
        <v>104.02428701274656</v>
      </c>
      <c r="E23" s="28">
        <f>E20</f>
        <v>104.02428701274656</v>
      </c>
      <c r="F23" s="18">
        <f t="shared" si="1"/>
        <v>119.62178817403678</v>
      </c>
      <c r="G23" s="60">
        <f t="shared" ref="G23:L23" si="2">G20</f>
        <v>119.62178817403678</v>
      </c>
      <c r="H23" s="68">
        <f t="shared" si="2"/>
        <v>137.55896409532761</v>
      </c>
      <c r="I23" s="60">
        <f t="shared" si="2"/>
        <v>137.55896409532761</v>
      </c>
      <c r="J23" s="68">
        <f t="shared" si="2"/>
        <v>149.14028277691884</v>
      </c>
      <c r="K23" s="60">
        <f t="shared" si="2"/>
        <v>149.14028277691884</v>
      </c>
      <c r="L23" s="68">
        <f t="shared" si="2"/>
        <v>146.04306573016677</v>
      </c>
    </row>
    <row r="24" spans="1:14" ht="16.5" customHeight="1" x14ac:dyDescent="0.3">
      <c r="A24" s="5" t="s">
        <v>16</v>
      </c>
      <c r="B24" s="23" t="s">
        <v>8</v>
      </c>
      <c r="C24" s="30">
        <f>ROUND(45.75*1.016,2)</f>
        <v>46.48</v>
      </c>
      <c r="D24" s="42">
        <f>ROUND(C24*1.03,2)</f>
        <v>47.87</v>
      </c>
      <c r="E24" s="30">
        <f>D24</f>
        <v>47.87</v>
      </c>
      <c r="F24" s="51">
        <f>ROUND(E24*104.9%,2)</f>
        <v>50.22</v>
      </c>
      <c r="G24" s="63">
        <f>F24</f>
        <v>50.22</v>
      </c>
      <c r="H24" s="70">
        <f>ROUND(G24*103%,2)</f>
        <v>51.73</v>
      </c>
      <c r="I24" s="63">
        <f>H24</f>
        <v>51.73</v>
      </c>
      <c r="J24" s="70">
        <f>ROUND(I24*103.9%,2)</f>
        <v>53.75</v>
      </c>
      <c r="K24" s="63">
        <f>J24</f>
        <v>53.75</v>
      </c>
      <c r="L24" s="70">
        <f>ROUND(K24*104%,2)</f>
        <v>55.9</v>
      </c>
      <c r="N24" s="37">
        <f>'[3]прил 3 ХВС ВО'!$H$24</f>
        <v>45.75</v>
      </c>
    </row>
    <row r="25" spans="1:14" ht="16.5" customHeight="1" x14ac:dyDescent="0.3">
      <c r="A25" s="14"/>
      <c r="B25" s="15"/>
      <c r="C25" s="16"/>
      <c r="D25" s="16"/>
      <c r="E25" s="17"/>
      <c r="F25" s="17"/>
    </row>
    <row r="26" spans="1:14" ht="15.6" x14ac:dyDescent="0.3">
      <c r="F26" s="1"/>
      <c r="K26" s="35" t="s">
        <v>4</v>
      </c>
    </row>
    <row r="27" spans="1:14" ht="15.6" x14ac:dyDescent="0.3">
      <c r="F27" s="1"/>
      <c r="K27" s="35" t="s">
        <v>0</v>
      </c>
    </row>
    <row r="28" spans="1:14" ht="15.6" x14ac:dyDescent="0.3">
      <c r="F28" s="1"/>
      <c r="K28" s="35" t="s">
        <v>1</v>
      </c>
    </row>
    <row r="29" spans="1:14" ht="15.6" x14ac:dyDescent="0.3">
      <c r="F29" s="1"/>
      <c r="K29" s="35" t="s">
        <v>2</v>
      </c>
    </row>
    <row r="30" spans="1:14" ht="15.6" x14ac:dyDescent="0.3">
      <c r="F30" s="4"/>
      <c r="K30" s="47" t="s">
        <v>47</v>
      </c>
    </row>
    <row r="31" spans="1:14" ht="15.75" customHeight="1" x14ac:dyDescent="0.25"/>
    <row r="32" spans="1:14" ht="15.6" x14ac:dyDescent="0.3">
      <c r="A32" s="79" t="s">
        <v>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4" ht="24.6" customHeight="1" x14ac:dyDescent="0.25">
      <c r="A33" s="80" t="s">
        <v>22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5" spans="1:14" ht="16.5" customHeight="1" x14ac:dyDescent="0.25">
      <c r="A35" s="81" t="s">
        <v>5</v>
      </c>
      <c r="B35" s="83" t="s">
        <v>10</v>
      </c>
      <c r="C35" s="76" t="s">
        <v>19</v>
      </c>
      <c r="D35" s="77"/>
      <c r="E35" s="77"/>
      <c r="F35" s="77"/>
      <c r="G35" s="77"/>
      <c r="H35" s="77"/>
      <c r="I35" s="77"/>
      <c r="J35" s="77"/>
      <c r="K35" s="77"/>
      <c r="L35" s="78"/>
    </row>
    <row r="36" spans="1:14" ht="32.25" customHeight="1" x14ac:dyDescent="0.25">
      <c r="A36" s="82"/>
      <c r="B36" s="84"/>
      <c r="C36" s="56" t="s">
        <v>49</v>
      </c>
      <c r="D36" s="56" t="s">
        <v>50</v>
      </c>
      <c r="E36" s="56" t="s">
        <v>51</v>
      </c>
      <c r="F36" s="56" t="s">
        <v>52</v>
      </c>
      <c r="G36" s="56" t="s">
        <v>53</v>
      </c>
      <c r="H36" s="34" t="s">
        <v>54</v>
      </c>
      <c r="I36" s="56" t="s">
        <v>55</v>
      </c>
      <c r="J36" s="56" t="s">
        <v>56</v>
      </c>
      <c r="K36" s="56" t="s">
        <v>57</v>
      </c>
      <c r="L36" s="34" t="s">
        <v>58</v>
      </c>
    </row>
    <row r="37" spans="1:14" x14ac:dyDescent="0.25">
      <c r="A37" s="39">
        <v>1</v>
      </c>
      <c r="B37" s="40">
        <v>2</v>
      </c>
      <c r="C37" s="33">
        <f t="shared" ref="C37:L37" si="3">B37+1</f>
        <v>3</v>
      </c>
      <c r="D37" s="33">
        <f t="shared" si="3"/>
        <v>4</v>
      </c>
      <c r="E37" s="33">
        <f t="shared" si="3"/>
        <v>5</v>
      </c>
      <c r="F37" s="33">
        <f t="shared" si="3"/>
        <v>6</v>
      </c>
      <c r="G37" s="33">
        <f t="shared" si="3"/>
        <v>7</v>
      </c>
      <c r="H37" s="33">
        <f t="shared" si="3"/>
        <v>8</v>
      </c>
      <c r="I37" s="33">
        <f t="shared" si="3"/>
        <v>9</v>
      </c>
      <c r="J37" s="33">
        <f t="shared" si="3"/>
        <v>10</v>
      </c>
      <c r="K37" s="33">
        <f t="shared" si="3"/>
        <v>11</v>
      </c>
      <c r="L37" s="34">
        <f t="shared" si="3"/>
        <v>12</v>
      </c>
    </row>
    <row r="38" spans="1:14" ht="15.6" x14ac:dyDescent="0.25">
      <c r="A38" s="31" t="s">
        <v>11</v>
      </c>
      <c r="B38" s="20" t="s">
        <v>6</v>
      </c>
      <c r="C38" s="25"/>
      <c r="D38" s="19"/>
      <c r="E38" s="57"/>
      <c r="F38" s="19"/>
      <c r="G38" s="27"/>
      <c r="H38" s="19"/>
      <c r="I38" s="27"/>
      <c r="J38" s="19"/>
      <c r="K38" s="27"/>
      <c r="L38" s="19"/>
    </row>
    <row r="39" spans="1:14" ht="15.75" customHeight="1" x14ac:dyDescent="0.25">
      <c r="A39" s="3" t="s">
        <v>13</v>
      </c>
      <c r="B39" s="21" t="s">
        <v>7</v>
      </c>
      <c r="C39" s="28">
        <v>11.996643371846153</v>
      </c>
      <c r="D39" s="18">
        <v>27.772092677047322</v>
      </c>
      <c r="E39" s="58">
        <f>[4]Анадырь!$X$123</f>
        <v>27.463161217279236</v>
      </c>
      <c r="F39" s="18">
        <f>[4]Анадырь!$Y$123</f>
        <v>27.463161217279236</v>
      </c>
      <c r="G39" s="60">
        <f>[5]Анадырь!$V$123</f>
        <v>27.463161217279236</v>
      </c>
      <c r="H39" s="68">
        <f>[5]Анадырь!$W$123</f>
        <v>28.742391889370975</v>
      </c>
      <c r="I39" s="60">
        <f>[5]Анадырь!$Z$123</f>
        <v>28.742391889370975</v>
      </c>
      <c r="J39" s="68">
        <f>[5]Анадырь!$AA$123</f>
        <v>28.955683270596346</v>
      </c>
      <c r="K39" s="60">
        <f>[5]Анадырь!$AD$123</f>
        <v>28.955683270596346</v>
      </c>
      <c r="L39" s="68">
        <f>[5]Анадырь!$AE$123</f>
        <v>30.440644184045556</v>
      </c>
    </row>
    <row r="40" spans="1:14" ht="15.75" customHeight="1" x14ac:dyDescent="0.25">
      <c r="A40" s="3" t="s">
        <v>14</v>
      </c>
      <c r="B40" s="21" t="s">
        <v>8</v>
      </c>
      <c r="C40" s="28">
        <f>ROUND(4*1.016,2)</f>
        <v>4.0599999999999996</v>
      </c>
      <c r="D40" s="18">
        <f>ROUND(C40*1.03,2)</f>
        <v>4.18</v>
      </c>
      <c r="E40" s="58">
        <f>D40</f>
        <v>4.18</v>
      </c>
      <c r="F40" s="53">
        <f>ROUND(E40*104.9%,2)</f>
        <v>4.38</v>
      </c>
      <c r="G40" s="61">
        <f>F40</f>
        <v>4.38</v>
      </c>
      <c r="H40" s="69">
        <f>ROUND(G40*103%,2)</f>
        <v>4.51</v>
      </c>
      <c r="I40" s="61">
        <f>H40</f>
        <v>4.51</v>
      </c>
      <c r="J40" s="69">
        <f>ROUND(I40*103.9%,2)</f>
        <v>4.6900000000000004</v>
      </c>
      <c r="K40" s="61">
        <f>J40</f>
        <v>4.6900000000000004</v>
      </c>
      <c r="L40" s="69">
        <f>ROUND(K40*104%,2)</f>
        <v>4.88</v>
      </c>
      <c r="N40" s="38">
        <f>'[3]прил 3 ХВС ВО'!$H$40</f>
        <v>4</v>
      </c>
    </row>
    <row r="41" spans="1:14" ht="15.6" x14ac:dyDescent="0.25">
      <c r="A41" s="32" t="s">
        <v>12</v>
      </c>
      <c r="B41" s="22" t="s">
        <v>9</v>
      </c>
      <c r="C41" s="28"/>
      <c r="D41" s="18"/>
      <c r="E41" s="58"/>
      <c r="F41" s="18"/>
      <c r="G41" s="60"/>
      <c r="H41" s="68"/>
      <c r="I41" s="60"/>
      <c r="J41" s="68"/>
      <c r="K41" s="60"/>
      <c r="L41" s="68"/>
    </row>
    <row r="42" spans="1:14" ht="15.75" customHeight="1" x14ac:dyDescent="0.25">
      <c r="A42" s="3" t="s">
        <v>15</v>
      </c>
      <c r="B42" s="21" t="s">
        <v>7</v>
      </c>
      <c r="C42" s="28">
        <f t="shared" ref="C42:F42" si="4">C39</f>
        <v>11.996643371846153</v>
      </c>
      <c r="D42" s="18">
        <f t="shared" si="4"/>
        <v>27.772092677047322</v>
      </c>
      <c r="E42" s="58">
        <f t="shared" si="4"/>
        <v>27.463161217279236</v>
      </c>
      <c r="F42" s="53">
        <f t="shared" si="4"/>
        <v>27.463161217279236</v>
      </c>
      <c r="G42" s="60">
        <f t="shared" ref="G42:L42" si="5">G39</f>
        <v>27.463161217279236</v>
      </c>
      <c r="H42" s="68">
        <f t="shared" si="5"/>
        <v>28.742391889370975</v>
      </c>
      <c r="I42" s="60">
        <f t="shared" si="5"/>
        <v>28.742391889370975</v>
      </c>
      <c r="J42" s="68">
        <f t="shared" si="5"/>
        <v>28.955683270596346</v>
      </c>
      <c r="K42" s="60">
        <f t="shared" si="5"/>
        <v>28.955683270596346</v>
      </c>
      <c r="L42" s="68">
        <f t="shared" si="5"/>
        <v>30.440644184045556</v>
      </c>
    </row>
    <row r="43" spans="1:14" ht="15.75" customHeight="1" x14ac:dyDescent="0.3">
      <c r="A43" s="5" t="s">
        <v>16</v>
      </c>
      <c r="B43" s="23" t="s">
        <v>8</v>
      </c>
      <c r="C43" s="30">
        <f>ROUND(5.75*1.016,2)</f>
        <v>5.84</v>
      </c>
      <c r="D43" s="42">
        <f>ROUND(C43*1.03,2)</f>
        <v>6.02</v>
      </c>
      <c r="E43" s="59">
        <f>D43</f>
        <v>6.02</v>
      </c>
      <c r="F43" s="51">
        <f>ROUND(E43*104.9%,2)</f>
        <v>6.31</v>
      </c>
      <c r="G43" s="63">
        <f>F43</f>
        <v>6.31</v>
      </c>
      <c r="H43" s="70">
        <f>ROUND(G43*103%,2)</f>
        <v>6.5</v>
      </c>
      <c r="I43" s="63">
        <f>H43</f>
        <v>6.5</v>
      </c>
      <c r="J43" s="70">
        <f>ROUND(I43*103.9%,2)</f>
        <v>6.75</v>
      </c>
      <c r="K43" s="63">
        <f>J43</f>
        <v>6.75</v>
      </c>
      <c r="L43" s="70">
        <f>ROUND(K43*104%,2)</f>
        <v>7.02</v>
      </c>
      <c r="N43" s="37">
        <f>'[3]прил 3 ХВС ВО'!$H$43</f>
        <v>5.75</v>
      </c>
    </row>
    <row r="44" spans="1:14" ht="16.5" customHeight="1" x14ac:dyDescent="0.25"/>
    <row r="45" spans="1:14" s="37" customFormat="1" x14ac:dyDescent="0.25">
      <c r="H45" s="37">
        <v>28.742391889370975</v>
      </c>
    </row>
  </sheetData>
  <mergeCells count="10">
    <mergeCell ref="C16:L16"/>
    <mergeCell ref="A13:L13"/>
    <mergeCell ref="A14:L14"/>
    <mergeCell ref="C35:L35"/>
    <mergeCell ref="A32:L32"/>
    <mergeCell ref="A33:L33"/>
    <mergeCell ref="A35:A36"/>
    <mergeCell ref="B35:B36"/>
    <mergeCell ref="A16:A17"/>
    <mergeCell ref="B16:B17"/>
  </mergeCells>
  <phoneticPr fontId="2" type="noConversion"/>
  <printOptions horizontalCentered="1"/>
  <pageMargins left="0.39370078740157483" right="0.39370078740157483" top="1.1811023622047245" bottom="0.39370078740157483" header="0" footer="0"/>
  <pageSetup paperSize="9" scale="69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60" zoomScaleNormal="100" workbookViewId="0">
      <selection activeCell="L15" sqref="L15"/>
    </sheetView>
  </sheetViews>
  <sheetFormatPr defaultColWidth="9.109375" defaultRowHeight="15.6" x14ac:dyDescent="0.3"/>
  <cols>
    <col min="1" max="1" width="5.6640625" style="2" customWidth="1"/>
    <col min="2" max="2" width="17.5546875" style="2" customWidth="1"/>
    <col min="3" max="3" width="13" style="2" customWidth="1"/>
    <col min="4" max="4" width="16.44140625" style="2" customWidth="1"/>
    <col min="5" max="5" width="13.88671875" style="2" customWidth="1"/>
    <col min="6" max="6" width="15.88671875" style="2" customWidth="1"/>
    <col min="7" max="7" width="16.5546875" style="2" customWidth="1"/>
    <col min="8" max="8" width="13.44140625" style="41" customWidth="1"/>
    <col min="9" max="9" width="13.5546875" style="41" customWidth="1"/>
    <col min="10" max="16384" width="9.109375" style="2"/>
  </cols>
  <sheetData>
    <row r="1" spans="1:9" x14ac:dyDescent="0.3">
      <c r="E1" s="1"/>
      <c r="F1" s="35" t="s">
        <v>20</v>
      </c>
    </row>
    <row r="2" spans="1:9" x14ac:dyDescent="0.3">
      <c r="E2" s="1"/>
      <c r="F2" s="35" t="s">
        <v>0</v>
      </c>
    </row>
    <row r="3" spans="1:9" x14ac:dyDescent="0.3">
      <c r="E3" s="1"/>
      <c r="F3" s="35" t="s">
        <v>1</v>
      </c>
    </row>
    <row r="4" spans="1:9" x14ac:dyDescent="0.3">
      <c r="E4" s="1"/>
      <c r="F4" s="35" t="s">
        <v>2</v>
      </c>
    </row>
    <row r="5" spans="1:9" x14ac:dyDescent="0.3">
      <c r="E5" s="4"/>
      <c r="F5" s="36" t="s">
        <v>47</v>
      </c>
    </row>
    <row r="7" spans="1:9" x14ac:dyDescent="0.3">
      <c r="A7" s="79" t="s">
        <v>3</v>
      </c>
      <c r="B7" s="79"/>
      <c r="C7" s="79"/>
      <c r="D7" s="79"/>
      <c r="E7" s="79"/>
      <c r="F7" s="79"/>
      <c r="G7" s="79"/>
    </row>
    <row r="8" spans="1:9" ht="36" customHeight="1" x14ac:dyDescent="0.3">
      <c r="A8" s="80" t="s">
        <v>23</v>
      </c>
      <c r="B8" s="80"/>
      <c r="C8" s="80"/>
      <c r="D8" s="80"/>
      <c r="E8" s="80"/>
      <c r="F8" s="80"/>
      <c r="G8" s="80"/>
    </row>
    <row r="10" spans="1:9" ht="38.25" customHeight="1" x14ac:dyDescent="0.3">
      <c r="A10" s="86" t="s">
        <v>17</v>
      </c>
      <c r="B10" s="86" t="s">
        <v>10</v>
      </c>
      <c r="C10" s="87" t="s">
        <v>46</v>
      </c>
      <c r="D10" s="89" t="s">
        <v>18</v>
      </c>
      <c r="E10" s="90"/>
      <c r="F10" s="87" t="s">
        <v>44</v>
      </c>
      <c r="G10" s="87" t="s">
        <v>45</v>
      </c>
    </row>
    <row r="11" spans="1:9" x14ac:dyDescent="0.3">
      <c r="A11" s="86"/>
      <c r="B11" s="86"/>
      <c r="C11" s="88"/>
      <c r="D11" s="87" t="s">
        <v>42</v>
      </c>
      <c r="E11" s="87" t="s">
        <v>43</v>
      </c>
      <c r="F11" s="88"/>
      <c r="G11" s="88"/>
    </row>
    <row r="12" spans="1:9" ht="57.75" customHeight="1" x14ac:dyDescent="0.3">
      <c r="A12" s="87"/>
      <c r="B12" s="87"/>
      <c r="C12" s="88"/>
      <c r="D12" s="88"/>
      <c r="E12" s="88"/>
      <c r="F12" s="88"/>
      <c r="G12" s="88"/>
    </row>
    <row r="13" spans="1:9" ht="18" customHeight="1" x14ac:dyDescent="0.3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9" ht="39.6" x14ac:dyDescent="0.3">
      <c r="A14" s="43" t="s">
        <v>11</v>
      </c>
      <c r="B14" s="86" t="s">
        <v>6</v>
      </c>
      <c r="C14" s="45" t="s">
        <v>32</v>
      </c>
      <c r="D14" s="6">
        <v>104.02428701274656</v>
      </c>
      <c r="E14" s="7">
        <v>4813.38144662578</v>
      </c>
      <c r="F14" s="8">
        <v>473.84171287277559</v>
      </c>
      <c r="G14" s="9">
        <v>251.29</v>
      </c>
      <c r="I14" s="41">
        <v>247.33</v>
      </c>
    </row>
    <row r="15" spans="1:9" ht="39.6" x14ac:dyDescent="0.3">
      <c r="A15" s="44" t="s">
        <v>12</v>
      </c>
      <c r="B15" s="86"/>
      <c r="C15" s="46" t="s">
        <v>33</v>
      </c>
      <c r="D15" s="10">
        <v>104.02428701274656</v>
      </c>
      <c r="E15" s="11">
        <v>5528.2279867645566</v>
      </c>
      <c r="F15" s="12">
        <v>513.54630886217092</v>
      </c>
      <c r="G15" s="13">
        <v>258.83</v>
      </c>
    </row>
    <row r="16" spans="1:9" ht="39.6" x14ac:dyDescent="0.3">
      <c r="A16" s="43" t="s">
        <v>24</v>
      </c>
      <c r="B16" s="86"/>
      <c r="C16" s="45" t="s">
        <v>34</v>
      </c>
      <c r="D16" s="6">
        <v>104.02428701274656</v>
      </c>
      <c r="E16" s="7">
        <v>5501.3500547098256</v>
      </c>
      <c r="F16" s="8">
        <v>511.55523593526959</v>
      </c>
      <c r="G16" s="54">
        <v>258.83</v>
      </c>
    </row>
    <row r="17" spans="1:7" ht="39.6" x14ac:dyDescent="0.3">
      <c r="A17" s="44" t="s">
        <v>25</v>
      </c>
      <c r="B17" s="86"/>
      <c r="C17" s="46" t="s">
        <v>35</v>
      </c>
      <c r="D17" s="10">
        <v>119.62178817403678</v>
      </c>
      <c r="E17" s="11">
        <v>5501.3500547098256</v>
      </c>
      <c r="F17" s="12">
        <v>528.51571685884244</v>
      </c>
      <c r="G17" s="55">
        <v>271.51</v>
      </c>
    </row>
    <row r="18" spans="1:7" ht="39.6" x14ac:dyDescent="0.3">
      <c r="A18" s="43" t="s">
        <v>26</v>
      </c>
      <c r="B18" s="86"/>
      <c r="C18" s="45" t="s">
        <v>36</v>
      </c>
      <c r="D18" s="64">
        <f>'[6]Анадырь '!$O$31</f>
        <v>119.62178817403678</v>
      </c>
      <c r="E18" s="65">
        <f>'[6]Анадырь '!$O$30</f>
        <v>5501.3479377688336</v>
      </c>
      <c r="F18" s="66">
        <f>'[6]Анадырь '!$O$32</f>
        <v>528.51555951486137</v>
      </c>
      <c r="G18" s="67">
        <f>G17</f>
        <v>271.51</v>
      </c>
    </row>
    <row r="19" spans="1:7" ht="39.6" x14ac:dyDescent="0.3">
      <c r="A19" s="44" t="s">
        <v>27</v>
      </c>
      <c r="B19" s="86"/>
      <c r="C19" s="46" t="s">
        <v>37</v>
      </c>
      <c r="D19" s="72">
        <f>'[6]Анадырь '!$P$31</f>
        <v>137.55896409532761</v>
      </c>
      <c r="E19" s="73">
        <f>'[6]Анадырь '!$P$30</f>
        <v>6049.7721828239191</v>
      </c>
      <c r="F19" s="74">
        <f>'[6]Анадырь '!$P$32</f>
        <v>590.20019043312823</v>
      </c>
      <c r="G19" s="75">
        <f>ROUND(G18*1.03,2)</f>
        <v>279.66000000000003</v>
      </c>
    </row>
    <row r="20" spans="1:7" ht="39.6" x14ac:dyDescent="0.3">
      <c r="A20" s="43" t="s">
        <v>28</v>
      </c>
      <c r="B20" s="86"/>
      <c r="C20" s="45" t="s">
        <v>38</v>
      </c>
      <c r="D20" s="64">
        <f>'[6]Анадырь '!$U$31</f>
        <v>137.55896409532761</v>
      </c>
      <c r="E20" s="65">
        <f>'[6]Анадырь '!$U$30</f>
        <v>5913.1662867309751</v>
      </c>
      <c r="F20" s="66">
        <f>'[6]Анадырь '!$U$32</f>
        <v>579.97939889521922</v>
      </c>
      <c r="G20" s="67">
        <f>G19</f>
        <v>279.66000000000003</v>
      </c>
    </row>
    <row r="21" spans="1:7" ht="39.6" x14ac:dyDescent="0.3">
      <c r="A21" s="44" t="s">
        <v>29</v>
      </c>
      <c r="B21" s="86"/>
      <c r="C21" s="46" t="s">
        <v>39</v>
      </c>
      <c r="D21" s="72">
        <f>'[6]Анадырь '!$V$31</f>
        <v>149.14028277691884</v>
      </c>
      <c r="E21" s="73">
        <f>'[6]Анадырь '!$V$30</f>
        <v>5913.166286730976</v>
      </c>
      <c r="F21" s="74">
        <f>'[6]Анадырь '!$V$32</f>
        <v>591.56071757681048</v>
      </c>
      <c r="G21" s="75">
        <f>ROUND(G20*1.039,2)</f>
        <v>290.57</v>
      </c>
    </row>
    <row r="22" spans="1:7" ht="39.6" x14ac:dyDescent="0.3">
      <c r="A22" s="43" t="s">
        <v>30</v>
      </c>
      <c r="B22" s="86"/>
      <c r="C22" s="45" t="s">
        <v>40</v>
      </c>
      <c r="D22" s="64">
        <f>'[6]Анадырь '!$AA$31</f>
        <v>149.14028277691884</v>
      </c>
      <c r="E22" s="65">
        <f>'[6]Анадырь '!$AA$30</f>
        <v>5913.166286730976</v>
      </c>
      <c r="F22" s="66">
        <f>'[6]Анадырь '!$AA$32</f>
        <v>591.56071757681048</v>
      </c>
      <c r="G22" s="67">
        <f>G21</f>
        <v>290.57</v>
      </c>
    </row>
    <row r="23" spans="1:7" ht="39.6" x14ac:dyDescent="0.3">
      <c r="A23" s="44" t="s">
        <v>31</v>
      </c>
      <c r="B23" s="86"/>
      <c r="C23" s="46" t="s">
        <v>41</v>
      </c>
      <c r="D23" s="72">
        <f>'[6]Анадырь '!$AB$31</f>
        <v>146.04306573016677</v>
      </c>
      <c r="E23" s="73">
        <f>'[6]Анадырь '!$AB$30</f>
        <v>6534.0474093942667</v>
      </c>
      <c r="F23" s="74">
        <f>'[6]Анадырь '!$AB$32</f>
        <v>634.91754611713043</v>
      </c>
      <c r="G23" s="75">
        <f>ROUND(G22*1.04,2)</f>
        <v>302.19</v>
      </c>
    </row>
    <row r="24" spans="1:7" x14ac:dyDescent="0.3">
      <c r="G24" s="50" t="s">
        <v>48</v>
      </c>
    </row>
  </sheetData>
  <mergeCells count="11">
    <mergeCell ref="B14:B23"/>
    <mergeCell ref="D11:D12"/>
    <mergeCell ref="E11:E12"/>
    <mergeCell ref="A7:G7"/>
    <mergeCell ref="A8:G8"/>
    <mergeCell ref="A10:A12"/>
    <mergeCell ref="B10:B12"/>
    <mergeCell ref="C10:C12"/>
    <mergeCell ref="D10:E10"/>
    <mergeCell ref="F10:F12"/>
    <mergeCell ref="G10:G12"/>
  </mergeCells>
  <phoneticPr fontId="2" type="noConversion"/>
  <printOptions horizontalCentered="1"/>
  <pageMargins left="1.1811023622047245" right="0.39370078740157483" top="0.39370078740157483" bottom="0.39370078740157483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 тариф ХВС ВО</vt:lpstr>
      <vt:lpstr>тариф ГВС</vt:lpstr>
      <vt:lpstr>'прил 1 тариф ХВС ВО'!Область_печати</vt:lpstr>
      <vt:lpstr>'тариф ГВС'!Область_печати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Сударинена Ольга Сергеевна</cp:lastModifiedBy>
  <cp:lastPrinted>2020-12-17T23:16:20Z</cp:lastPrinted>
  <dcterms:created xsi:type="dcterms:W3CDTF">2006-01-10T14:00:06Z</dcterms:created>
  <dcterms:modified xsi:type="dcterms:W3CDTF">2020-12-19T02:17:21Z</dcterms:modified>
</cp:coreProperties>
</file>